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DULT Schedule 17-18" sheetId="1" r:id="rId1"/>
  </sheets>
  <definedNames>
    <definedName name="_xlnm.Print_Area" localSheetId="0">'ADULT Schedule 17-18'!$C$1:$AG$57</definedName>
    <definedName name="_xlnm.Print_Titles" localSheetId="0">'ADULT Schedule 17-18'!$4:$5</definedName>
  </definedNames>
  <calcPr calcId="145621"/>
</workbook>
</file>

<file path=xl/calcChain.xml><?xml version="1.0" encoding="utf-8"?>
<calcChain xmlns="http://schemas.openxmlformats.org/spreadsheetml/2006/main">
  <c r="F99" i="1" l="1"/>
  <c r="F98" i="1"/>
  <c r="F97" i="1"/>
  <c r="F96" i="1"/>
  <c r="I86" i="1" s="1"/>
  <c r="F95" i="1"/>
  <c r="F94" i="1"/>
  <c r="F93" i="1"/>
  <c r="F92" i="1"/>
  <c r="F91" i="1"/>
  <c r="F90" i="1"/>
  <c r="F89" i="1"/>
  <c r="F88" i="1"/>
  <c r="F87" i="1"/>
  <c r="F86" i="1"/>
  <c r="F85" i="1"/>
  <c r="I84" i="1" s="1"/>
  <c r="F84" i="1"/>
  <c r="F83" i="1"/>
  <c r="F100" i="1" s="1"/>
  <c r="I82" i="1"/>
  <c r="F82" i="1"/>
  <c r="F81" i="1"/>
  <c r="Z75" i="1"/>
  <c r="Y75" i="1"/>
  <c r="W75" i="1"/>
  <c r="U75" i="1"/>
  <c r="T75" i="1"/>
  <c r="S75" i="1"/>
  <c r="R75" i="1"/>
  <c r="Q75" i="1"/>
  <c r="O75" i="1"/>
  <c r="N75" i="1"/>
  <c r="M75" i="1"/>
  <c r="L75" i="1"/>
  <c r="K75" i="1"/>
  <c r="I75" i="1"/>
  <c r="H75" i="1"/>
  <c r="G75" i="1"/>
  <c r="F75" i="1"/>
  <c r="E75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AF71" i="1"/>
  <c r="AD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Z70" i="1"/>
  <c r="Y70" i="1"/>
  <c r="X70" i="1"/>
  <c r="V70" i="1"/>
  <c r="U70" i="1"/>
  <c r="T70" i="1"/>
  <c r="S70" i="1"/>
  <c r="P70" i="1"/>
  <c r="N70" i="1"/>
  <c r="M70" i="1"/>
  <c r="L70" i="1"/>
  <c r="K70" i="1"/>
  <c r="J70" i="1"/>
  <c r="I70" i="1"/>
  <c r="H70" i="1"/>
  <c r="G70" i="1"/>
  <c r="F70" i="1"/>
  <c r="E70" i="1"/>
  <c r="T69" i="1"/>
  <c r="R69" i="1"/>
  <c r="I69" i="1"/>
  <c r="AF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AF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AD66" i="1"/>
  <c r="Z66" i="1"/>
  <c r="Y66" i="1"/>
  <c r="X66" i="1"/>
  <c r="T66" i="1"/>
  <c r="R66" i="1"/>
  <c r="N66" i="1"/>
  <c r="J66" i="1"/>
  <c r="I66" i="1"/>
  <c r="H66" i="1"/>
  <c r="F66" i="1"/>
  <c r="Z65" i="1"/>
  <c r="Y65" i="1"/>
  <c r="X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Z64" i="1"/>
  <c r="Y64" i="1"/>
  <c r="X64" i="1"/>
  <c r="W64" i="1"/>
  <c r="V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Z62" i="1"/>
  <c r="Y62" i="1"/>
  <c r="X62" i="1"/>
  <c r="W62" i="1"/>
  <c r="U62" i="1"/>
  <c r="T62" i="1"/>
  <c r="S62" i="1"/>
  <c r="R62" i="1"/>
  <c r="Q62" i="1"/>
  <c r="P62" i="1"/>
  <c r="N62" i="1"/>
  <c r="M62" i="1"/>
  <c r="J62" i="1"/>
  <c r="I62" i="1"/>
  <c r="H62" i="1"/>
  <c r="G62" i="1"/>
  <c r="F62" i="1"/>
  <c r="E62" i="1"/>
</calcChain>
</file>

<file path=xl/sharedStrings.xml><?xml version="1.0" encoding="utf-8"?>
<sst xmlns="http://schemas.openxmlformats.org/spreadsheetml/2006/main" count="1606" uniqueCount="325">
  <si>
    <t>2017-18 LMPS Pharmacy Practice Residency Schedule</t>
  </si>
  <si>
    <t>v1.7</t>
  </si>
  <si>
    <t>updated 2017-09-27</t>
  </si>
  <si>
    <t xml:space="preserve"> </t>
  </si>
  <si>
    <t>ADULT POD</t>
  </si>
  <si>
    <t xml:space="preserve">  Week Beginning</t>
  </si>
  <si>
    <t>SPH/LGH 1</t>
  </si>
  <si>
    <t>SPH/LGH 2</t>
  </si>
  <si>
    <t>SPH/LGH 3</t>
  </si>
  <si>
    <t>SPH/LGH 4</t>
  </si>
  <si>
    <t>Jocelyn
Chai</t>
  </si>
  <si>
    <t>SPH/LGH 5</t>
  </si>
  <si>
    <t>SPH/LGH 6</t>
  </si>
  <si>
    <t>SPH/LGH 7</t>
  </si>
  <si>
    <t>VGH/RH 1</t>
  </si>
  <si>
    <t>VGH/RH 2</t>
  </si>
  <si>
    <t>VGH/RH 3</t>
  </si>
  <si>
    <t>VGH/RH 4</t>
  </si>
  <si>
    <t>VGH/RH 5</t>
  </si>
  <si>
    <t>VGH/RH 6</t>
  </si>
  <si>
    <t>VGH/RH 7</t>
  </si>
  <si>
    <t>SMH/PAH 1</t>
  </si>
  <si>
    <t>SMH/PAH 2</t>
  </si>
  <si>
    <t>SMH/PAH  3</t>
  </si>
  <si>
    <t>SMH/PAH 4</t>
  </si>
  <si>
    <t>SMH/PAH 5</t>
  </si>
  <si>
    <t>SMH/PAH 6</t>
  </si>
  <si>
    <t>SMH/PAH 7</t>
  </si>
  <si>
    <t>RCH/BH 1</t>
  </si>
  <si>
    <t>RCH/BH 2</t>
  </si>
  <si>
    <t>RCH/BH 3</t>
  </si>
  <si>
    <t>RCH/BH 4</t>
  </si>
  <si>
    <t>RCH/BH 5</t>
  </si>
  <si>
    <t>RCH/BH 6</t>
  </si>
  <si>
    <t>CAO, 
Vivien</t>
  </si>
  <si>
    <t>FAN, 
Julia</t>
  </si>
  <si>
    <t>GIUNIO-ZORKIN, Nicole</t>
  </si>
  <si>
    <t>LEE, 
Ricky</t>
  </si>
  <si>
    <t>MAH, 
Adam</t>
  </si>
  <si>
    <t>VASHISHT, Puneet</t>
  </si>
  <si>
    <t>WOODS, Brendan</t>
  </si>
  <si>
    <t>DURAND, Michelle</t>
  </si>
  <si>
    <t>LEUNG, 
Leo</t>
  </si>
  <si>
    <t>NG, 
Karen</t>
  </si>
  <si>
    <t>SHUM, 
Will</t>
  </si>
  <si>
    <t>YEUNG, 
Marco</t>
  </si>
  <si>
    <t>TANG, 
Jinglin</t>
  </si>
  <si>
    <t>VAN AMERONGEN, Erik</t>
  </si>
  <si>
    <t>BAGRI, 
Karyn</t>
  </si>
  <si>
    <t>JASSAL, Melissa</t>
  </si>
  <si>
    <t>MOURH, Jasminder</t>
  </si>
  <si>
    <t>SINGLA, Shalini</t>
  </si>
  <si>
    <t>SHIVJI, Sheliza</t>
  </si>
  <si>
    <t>SHUM, Priscilla</t>
  </si>
  <si>
    <t>YWAYA. Ruthdol</t>
  </si>
  <si>
    <t>CHANG, 
Joyce</t>
  </si>
  <si>
    <t>TUNG, 
Elaine</t>
  </si>
  <si>
    <t>KUFTA, Lindsay</t>
  </si>
  <si>
    <t>LEE, 
Candy</t>
  </si>
  <si>
    <t>LIANG, Rebecca</t>
  </si>
  <si>
    <t>TOROK, Jordan</t>
  </si>
  <si>
    <t>Program Orientation
Multi-site 
Sue Corrigan</t>
  </si>
  <si>
    <t>LMPS Block 1</t>
  </si>
  <si>
    <t>Clinical Orientation
LGH
Berny Leung</t>
  </si>
  <si>
    <t>Pharm Leadership
Linda Morris</t>
  </si>
  <si>
    <t>PROJECT</t>
  </si>
  <si>
    <t xml:space="preserve">
Clinical Orientation
SPH
Teresa Hsieh
</t>
  </si>
  <si>
    <t>Drug Distrubution
ERH
Allidina</t>
  </si>
  <si>
    <t>Med Use Eval
LMPS
Tejani/Kinkade/Tung</t>
  </si>
  <si>
    <t>Clinical Orientation
SPH
Howard Chow</t>
  </si>
  <si>
    <t>Drug Distrubution
RH
Steve Chong</t>
  </si>
  <si>
    <t>Pharm Leadership
Rob Balen</t>
  </si>
  <si>
    <t>Drug Distrubution
VGH
Jason Park</t>
  </si>
  <si>
    <t>Clinical Orientation
VGH
Nathan Kellock</t>
  </si>
  <si>
    <t>Clinical Orientation
RH
Nichoe Huan</t>
  </si>
  <si>
    <t>Clinical Orientation
VGH
Melvin Lau</t>
  </si>
  <si>
    <t>Clinical Orientation
SMH
Rochelle Gellatly</t>
  </si>
  <si>
    <t>Drug Distrubution
ARH
Cowie</t>
  </si>
  <si>
    <t>Clinical Orientation
PAH
Ada Chiu</t>
  </si>
  <si>
    <t>Drug Distrubution
RCH
Raymond Lee</t>
  </si>
  <si>
    <t>Clinical Orientation
ARH
Michael Strus</t>
  </si>
  <si>
    <t>Clinical Orientation
RCH
Craig Roels</t>
  </si>
  <si>
    <t>Clinical Orientation
RCH
Terry Jang</t>
  </si>
  <si>
    <t xml:space="preserve">Clinical Orientation
BH
Kammermayer
</t>
  </si>
  <si>
    <t>PD Block 3</t>
  </si>
  <si>
    <t>Pharm Leadership
Bruce Millin</t>
  </si>
  <si>
    <t>Clinical Orientation
SPH
Sharon Leung</t>
  </si>
  <si>
    <t>Pharm Leadership
Kris Zutter</t>
  </si>
  <si>
    <t>Pharm Leadership
Barb Schoen</t>
  </si>
  <si>
    <t>Clinical Orientation
SPH
Erica Wang</t>
  </si>
  <si>
    <t>Clinical Orientation
VGH
Kimberly Hilchie</t>
  </si>
  <si>
    <t>VACATION</t>
  </si>
  <si>
    <t>Clinical Orientation
SMH
Rumi McGloin</t>
  </si>
  <si>
    <t xml:space="preserve">Clinical Orientation
BH
Gloria Su
</t>
  </si>
  <si>
    <t>Pharm Leadership
Tamar Koleba</t>
  </si>
  <si>
    <t>Pharm Leadership
Luciana Frighetto</t>
  </si>
  <si>
    <t>Pharm Leadership
Mits Miyata</t>
  </si>
  <si>
    <t>Evidence-Based Medicine
Various Preceptors</t>
  </si>
  <si>
    <t xml:space="preserve">LMPS Block 2 </t>
  </si>
  <si>
    <t>PD Block 4</t>
  </si>
  <si>
    <t>Medicine
LGH
Jessie Yoon</t>
  </si>
  <si>
    <t>Clinical Orientation
LGH
Joanne Marquis</t>
  </si>
  <si>
    <t>Medicine
SPH
Heather Chui</t>
  </si>
  <si>
    <t>Drug Distrubution
BH
Patty Leong</t>
  </si>
  <si>
    <t>Pharmacokinetics / Research
Mary Ensom</t>
  </si>
  <si>
    <t>Clinical Orientation
SPH
Mike Legal</t>
  </si>
  <si>
    <t>Clinical Orientation
VGH
Eric Chu</t>
  </si>
  <si>
    <t>Medicine
VGH
Greg Egan</t>
  </si>
  <si>
    <t>TPN Clinical
SPH
Linda Jang</t>
  </si>
  <si>
    <t>Clinical Orientation
VGH
Jodie Ford</t>
  </si>
  <si>
    <t>Tertiary Psychiatry
VGH
Jacky Siu</t>
  </si>
  <si>
    <t>Medicine
SMH
Julian Lee</t>
  </si>
  <si>
    <t>Medicine
SMH
Matt Tsang</t>
  </si>
  <si>
    <t>Pharm Leadership
Spencer Tuttle</t>
  </si>
  <si>
    <t>Clinical Orientation
SMH
Krystin Boyce</t>
  </si>
  <si>
    <t>Medication Safety
LMPS
Cliff Lo/Amy Wai</t>
  </si>
  <si>
    <t>Medicine
BH
Donna Chui</t>
  </si>
  <si>
    <t>Antimicrobial Stewardship
ARH
Tim Leung</t>
  </si>
  <si>
    <t>Clinical Orientation
RCH
Maria Chan</t>
  </si>
  <si>
    <t>Medicine
RCH
Mark Ho</t>
  </si>
  <si>
    <t>Psychiatry
RCH
Anya Dharmasetia</t>
  </si>
  <si>
    <t>Medicine
VGH
Amneet Aulakh</t>
  </si>
  <si>
    <t>Pharm Leadership
Keith McDonald</t>
  </si>
  <si>
    <t>Oncology
BCCA
Shirin Abadi</t>
  </si>
  <si>
    <t>Medicine
SPH</t>
  </si>
  <si>
    <t>Medicine
ARH
Kendra Southwood</t>
  </si>
  <si>
    <t>Pharm Leadership
Anne Berge</t>
  </si>
  <si>
    <t xml:space="preserve">LMPS Block 3 </t>
  </si>
  <si>
    <t>PD Block 5</t>
  </si>
  <si>
    <t>Surgery
SPH
Teresa Hsieh</t>
  </si>
  <si>
    <t xml:space="preserve">Psychiatry
SPH
Tamara Mihic </t>
  </si>
  <si>
    <t>Drug Distrubution
SMH
Sunny Gidda</t>
  </si>
  <si>
    <t>Pediatrics 
SMH
Claire MacLeod</t>
  </si>
  <si>
    <t>Medicine
RH
Esther Chan / Kevin Chiu</t>
  </si>
  <si>
    <t>Surgery
BH
Jing-Yi Ng</t>
  </si>
  <si>
    <t>Psychiatry
BH
Reza Rafizadeh</t>
  </si>
  <si>
    <t>Medicine
VGH
Peter Loewen</t>
  </si>
  <si>
    <t>Amb Cardiology
JPOSC
Susan Buchkowsky</t>
  </si>
  <si>
    <t>Cardiology
SMH
Herb Wong</t>
  </si>
  <si>
    <t>Medicine
SMH
Manish Khullar</t>
  </si>
  <si>
    <t>Medicine
SMH
Cindy Ma</t>
  </si>
  <si>
    <t>Psychiatry
SMH
Sue Corrigan</t>
  </si>
  <si>
    <t>Palliative Care
SMH
David Ng</t>
  </si>
  <si>
    <t>Medicine
RCH
Craig Roels</t>
  </si>
  <si>
    <t>Medicine
BH
Kammermayer</t>
  </si>
  <si>
    <t>Amb Nephro
ARH
Cheung</t>
  </si>
  <si>
    <t>Palliative Care
VGH
K Chernushkin</t>
  </si>
  <si>
    <t>Drug Distrubution
ARH
Preceptor TBD</t>
  </si>
  <si>
    <t>Psychiatry
SPH
Tamara Mihic</t>
  </si>
  <si>
    <t>Amb Pharmacists Clinic
UBC
Barbara Gobis</t>
  </si>
  <si>
    <t>Teaching
UBC FoPS
Fong Chan</t>
  </si>
  <si>
    <t>Pharm Leadership
Adil Virani</t>
  </si>
  <si>
    <t>Teaching
UBC FoPS
Tony Seet</t>
  </si>
  <si>
    <t xml:space="preserve">LMPS Block 4 </t>
  </si>
  <si>
    <t>PD Block 6</t>
  </si>
  <si>
    <t>Medicine
SPH
Howard Chow</t>
  </si>
  <si>
    <t>Medicine
SPH
Michelle Wong</t>
  </si>
  <si>
    <t>Mat-Fetal Medicine 
SMH
Hilary Rowe</t>
  </si>
  <si>
    <t>Amb CDM
JPOCSC
Tory Kim</t>
  </si>
  <si>
    <t>Pediatrics 
C&amp;W
Donna Leung</t>
  </si>
  <si>
    <t>Amb HIV
SPH
Jack daSilva</t>
  </si>
  <si>
    <t>Geriatrics / ACE
SMH
Sukhi Sidhu</t>
  </si>
  <si>
    <t>Cardiology
ARH
Gordon Klammer</t>
  </si>
  <si>
    <t>Cardiology
BH
Leslie Adre</t>
  </si>
  <si>
    <t>Rural Medicine
CGH
Jaqueline Gray</t>
  </si>
  <si>
    <t xml:space="preserve">Pediatrics 
SMH
</t>
  </si>
  <si>
    <t>Drug Distrubution
SPH
Li/Cheng</t>
  </si>
  <si>
    <t>Teaching
UBC FoPS
Colleen Brady</t>
  </si>
  <si>
    <t>Antimicrobial Stewardship
SMH
Vivian Leung</t>
  </si>
  <si>
    <t>Med Management
Surrey Community
Moonir Ramji</t>
  </si>
  <si>
    <t>Teaching
UBC FoPS
Tamiz Kanji</t>
  </si>
  <si>
    <t>Teaching
UBC FoPS
Ali Meghji</t>
  </si>
  <si>
    <t xml:space="preserve">LMPS Block 5 </t>
  </si>
  <si>
    <t>PD Block 7</t>
  </si>
  <si>
    <t>Cardiology
SPH
Erica Wang</t>
  </si>
  <si>
    <t>Inf Diseases / AMS
SPH
Michelle Hinch</t>
  </si>
  <si>
    <t>Surgery
VGH
Mildred Tang</t>
  </si>
  <si>
    <t>Emerg Med
VGH
Nathan Kellock</t>
  </si>
  <si>
    <t>Antimicrobial Stewardship
VGH
Daljit Ghag</t>
  </si>
  <si>
    <t>Emerg Med
RH
Jane de Lemos</t>
  </si>
  <si>
    <t>Cardiology
RCH
Gordon/Liberman</t>
  </si>
  <si>
    <t>Emerg Med
LMH
Joanie Tulloch</t>
  </si>
  <si>
    <t>Amb HIV
RH
Sandra Chang</t>
  </si>
  <si>
    <t>Teaching
UBC FoPS
Arun Verma</t>
  </si>
  <si>
    <t>Emerg Med
VGH
Danika Woodburn</t>
  </si>
  <si>
    <t>Drug Distrubution
PAH
Davidson/Wang</t>
  </si>
  <si>
    <t>Drug Distrubution
PAH
Davidson</t>
  </si>
  <si>
    <t>Pharm Leadership
Jane Dumontet</t>
  </si>
  <si>
    <t>LMPS Block 6</t>
  </si>
  <si>
    <t>PD Block 8</t>
  </si>
  <si>
    <t>SOT
SPH
Marianna Leung</t>
  </si>
  <si>
    <t>Crit Care
SPH
Glen Brown</t>
  </si>
  <si>
    <t>Pediatrics 
RCH
Frances Chow</t>
  </si>
  <si>
    <t>Surgery
RH
Huan</t>
  </si>
  <si>
    <t>Geriatrics
PAH
Bubbar/Weidmann</t>
  </si>
  <si>
    <t>Inf Diseases
VGH
Cesilia Nishi</t>
  </si>
  <si>
    <t>Crit Care
RCH
Jen Haymond</t>
  </si>
  <si>
    <t>Cardiology
VGH
Elaine Lum</t>
  </si>
  <si>
    <t>Tertiary Psychiatry
Cottonwood
Pamela Hong</t>
  </si>
  <si>
    <t>Amb Nephro
SMH
Cho/Ho</t>
  </si>
  <si>
    <t>Nephrology
VGH
Shalansky/Cheng</t>
  </si>
  <si>
    <t>Crit Care
SMH
Rumi McGloin</t>
  </si>
  <si>
    <t>Geriatrics
LGH
Karen Desjardins</t>
  </si>
  <si>
    <t>Amb AF/HF Clinic
VGH
MacGillivray</t>
  </si>
  <si>
    <t>Crit Care
RCH
Flora Young</t>
  </si>
  <si>
    <t>Antimicrobial Stewardship
RCH
Colin Lee</t>
  </si>
  <si>
    <t>Emerg Med
RCH
Tim Leung</t>
  </si>
  <si>
    <t>Toxicology
DPIC
Debra Kent</t>
  </si>
  <si>
    <r>
      <t>Drug Distrubution
R</t>
    </r>
    <r>
      <rPr>
        <sz val="8"/>
        <color indexed="9"/>
        <rFont val="Arial"/>
        <family val="2"/>
      </rPr>
      <t>ichmond Hospital</t>
    </r>
    <r>
      <rPr>
        <sz val="8"/>
        <color indexed="9"/>
        <rFont val="Arial"/>
        <family val="2"/>
      </rPr>
      <t xml:space="preserve">
</t>
    </r>
    <r>
      <rPr>
        <sz val="8"/>
        <color indexed="9"/>
        <rFont val="Arial"/>
        <family val="2"/>
      </rPr>
      <t>Steve Chong</t>
    </r>
  </si>
  <si>
    <t>Pharm Leadership
Cliff Lo</t>
  </si>
  <si>
    <t>STATS+PROJECT</t>
  </si>
  <si>
    <t xml:space="preserve">LMPS Block 7
</t>
  </si>
  <si>
    <t xml:space="preserve">PD Block 9
</t>
  </si>
  <si>
    <t>Crit Care
LGH
Zahra Kanji</t>
  </si>
  <si>
    <t>Advanced Med/Precepting
SPH
Sharon Leung</t>
  </si>
  <si>
    <t>Emerg Med
VGH
Peter Zed</t>
  </si>
  <si>
    <t>Neurology
SMH
Penny Bring</t>
  </si>
  <si>
    <t>Palliative Care
LGH
Berny Leung</t>
  </si>
  <si>
    <t>Crit Care
RH
Gabriel Loh</t>
  </si>
  <si>
    <t>Amb Nephro
SPH
Lau/Marin</t>
  </si>
  <si>
    <t>Palliative Care
FH Community
Sue North</t>
  </si>
  <si>
    <t>Emerg Med
SMH
Preceptor TBA</t>
  </si>
  <si>
    <t>Amb Anticoagulation
JPOCSC
Anisha Lakhani</t>
  </si>
  <si>
    <t>Neurology
VGH
Harjinder Parwana</t>
  </si>
  <si>
    <t>Crit Care
SMH
Krystin Boyce</t>
  </si>
  <si>
    <t>Pediatrics 
SMH
TBA</t>
  </si>
  <si>
    <t>Amb CDM
JPOCSC
Rince Wong</t>
  </si>
  <si>
    <t>Adult CF
SPH
Victoria Su</t>
  </si>
  <si>
    <t>Rural Medicine
Squamish General
Moccia/Howarth</t>
  </si>
  <si>
    <t xml:space="preserve">LMPS Block 8 
</t>
  </si>
  <si>
    <t xml:space="preserve">PD Block 10
</t>
  </si>
  <si>
    <t>Drug Distrubution
TBD</t>
  </si>
  <si>
    <t>Peds Emerg
SMH
Preceptor TBA</t>
  </si>
  <si>
    <t>Cardiology
SPH
Doson Chua</t>
    <phoneticPr fontId="0"/>
  </si>
  <si>
    <t>HIV
SPH
Minhas/Wu</t>
  </si>
  <si>
    <t>Crit Care
VGH
Jerrold Perrott</t>
  </si>
  <si>
    <t>Cardiology
SPH
Doson Chua</t>
  </si>
  <si>
    <t>Advanced Med/Precepting
VGH
Tila Pelletier</t>
  </si>
  <si>
    <t>Crit Care
SMH
Sarah Stabler</t>
  </si>
  <si>
    <t>Teaching
UBC FoPS
Kathy Seto</t>
  </si>
  <si>
    <t>Surgery
PAH
Davidson</t>
  </si>
  <si>
    <t>Teaching
UBC FoPS
Michelle Fischer</t>
  </si>
  <si>
    <t>amb Oncology
RCH
Jenifer Wan</t>
  </si>
  <si>
    <t>Amb HIV
JPOCSC
Rob Gair</t>
  </si>
  <si>
    <t>Crit Care
BH
Vincent Mabasa</t>
  </si>
  <si>
    <t>Amb HIV and Hep C
Prince George
Jennifer Hawkes</t>
  </si>
  <si>
    <t>Harrison conf Feb 22-24</t>
  </si>
  <si>
    <t xml:space="preserve">LMPS Block 9 
</t>
  </si>
  <si>
    <t xml:space="preserve">PD Block 11
</t>
  </si>
  <si>
    <t>Amb Cardiology
RCH
Leanne Kwan</t>
  </si>
  <si>
    <t>Emerg Med
LGH
Susanne Moadebi</t>
  </si>
  <si>
    <t>Geriatrics
Holy Family
Pam Kelly</t>
  </si>
  <si>
    <t>Psychiatry
SMH
Corrigan/Ng</t>
  </si>
  <si>
    <t>Emerg Med
SPH
Cindy San</t>
  </si>
  <si>
    <t>Amb Primary Care
CGH
Arden Barry</t>
  </si>
  <si>
    <t>Crit Care
VGH
Greg Mah</t>
  </si>
  <si>
    <t>Advanced Medicine/Precepting
SMH
Day / Alleyne</t>
  </si>
  <si>
    <t>Amb Pharmacists Clinic
UBC FoPS
Barbara Godis</t>
  </si>
  <si>
    <t>Emerg Med
BH
Gloria Su</t>
  </si>
  <si>
    <t>Advanced Med/Precepting
RCH
Jana Lee</t>
  </si>
  <si>
    <t>Drug Distrubution
LGH
Anca Cvaci</t>
  </si>
  <si>
    <t>LMPS Block 10</t>
  </si>
  <si>
    <t xml:space="preserve">PD Block 12
</t>
  </si>
  <si>
    <t>Peds Emerg Med
SMH
Preceptor TBA</t>
  </si>
  <si>
    <t>Amb CKD/DM Clinic
TBA</t>
  </si>
  <si>
    <t>Advanced Medicine
SPH
Mike Legal</t>
  </si>
  <si>
    <t>Emerg Med
Richmond Hospital
Jane deLemos</t>
  </si>
  <si>
    <t>Mat-Fetal Medicine 
C&amp;W
TBC</t>
  </si>
  <si>
    <t>Amb CDM
JPOCSC
Yin Gong</t>
  </si>
  <si>
    <t>Med Management
Burnaby Community
Suman Kainth</t>
  </si>
  <si>
    <t>Rural Medicine
Powell River
Martin Emig</t>
  </si>
  <si>
    <t>Leukemia/BMT
VGH
Kam</t>
  </si>
  <si>
    <t>LMPS Block 11 flex</t>
  </si>
  <si>
    <t>project deadlines</t>
  </si>
  <si>
    <t>Pharm Leadership
Helen Lee</t>
  </si>
  <si>
    <t xml:space="preserve">Final block all </t>
  </si>
  <si>
    <t>Emerg Med
VGH
 Mildred Tang</t>
  </si>
  <si>
    <t>Amb Anticoag Clinic
JPOSC
Anisha Lakhani</t>
  </si>
  <si>
    <t>Amb Leukemia/BMT
VGH
Katie Lacaria</t>
  </si>
  <si>
    <t>Pediatrics 
C&amp;W
TBA</t>
  </si>
  <si>
    <t>NICU              
SMH          
TBA</t>
  </si>
  <si>
    <t>Surgery
RCH
Preceptor TBA</t>
  </si>
  <si>
    <t>Home Pod Rotations</t>
  </si>
  <si>
    <t>4 + 1</t>
  </si>
  <si>
    <t>5 + 1</t>
  </si>
  <si>
    <t>Amb Care</t>
  </si>
  <si>
    <t>8 DPCs</t>
  </si>
  <si>
    <t>y</t>
  </si>
  <si>
    <t>Y</t>
  </si>
  <si>
    <t>MUE</t>
  </si>
  <si>
    <t>Distn</t>
  </si>
  <si>
    <t>Tox/TPN/Tea</t>
  </si>
  <si>
    <t>Vac'n (2)</t>
  </si>
  <si>
    <t>LEAVE</t>
  </si>
  <si>
    <t>Project (5-6)</t>
  </si>
  <si>
    <t>Pharm Lead</t>
  </si>
  <si>
    <t>Medicine</t>
  </si>
  <si>
    <t>Crit Care</t>
  </si>
  <si>
    <t>Cardiology</t>
  </si>
  <si>
    <t>Clin Orient (2)</t>
  </si>
  <si>
    <t>Site</t>
  </si>
  <si>
    <t># weeks</t>
  </si>
  <si>
    <t xml:space="preserve">SPH </t>
  </si>
  <si>
    <t>VGH</t>
  </si>
  <si>
    <t xml:space="preserve">VCH-PHC </t>
  </si>
  <si>
    <t>LGH</t>
  </si>
  <si>
    <t>Richmond</t>
  </si>
  <si>
    <t>FHA</t>
  </si>
  <si>
    <t>BH</t>
  </si>
  <si>
    <t>RCH</t>
  </si>
  <si>
    <t>Non-Metro</t>
  </si>
  <si>
    <t>SMH</t>
  </si>
  <si>
    <t>JPOSC</t>
  </si>
  <si>
    <t>LMH</t>
  </si>
  <si>
    <t>PAH</t>
  </si>
  <si>
    <t>ERH</t>
  </si>
  <si>
    <t>Forensic</t>
  </si>
  <si>
    <t>MH&amp;A</t>
  </si>
  <si>
    <t>ARH</t>
  </si>
  <si>
    <t>CGH</t>
  </si>
  <si>
    <t>Powell River</t>
  </si>
  <si>
    <t>Squamish</t>
  </si>
  <si>
    <t>DPIC</t>
  </si>
  <si>
    <t>C&amp;W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</si>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</sst>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09]d\-mmm\-yy;@"/>
  </numFmts>
  <fonts count="17" x14ac:knownFonts="1">
    <font>
      <sz val="10"/>
      <name val="Verdana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11"/>
      <name val="Arial"/>
      <family val="2"/>
    </font>
    <font>
      <sz val="8"/>
      <name val="Arial"/>
      <family val="2"/>
    </font>
    <font>
      <b/>
      <sz val="11"/>
      <color indexed="9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10"/>
      <name val="Verdana"/>
      <family val="2"/>
    </font>
    <font>
      <b/>
      <sz val="9"/>
      <name val="Verdana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41997E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069A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E5CECE"/>
        <bgColor indexed="64"/>
      </patternFill>
    </fill>
    <fill>
      <patternFill patternType="solid">
        <fgColor indexed="51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</borders>
  <cellStyleXfs count="5">
    <xf numFmtId="0" fontId="0" fillId="0" borderId="0"/>
    <xf numFmtId="0" fontId="12" fillId="0" borderId="0"/>
    <xf numFmtId="0" fontId="16" fillId="2" borderId="0" applyNumberFormat="0" applyBorder="0" applyAlignment="0" applyProtection="0"/>
    <xf numFmtId="0" fontId="2" fillId="0" borderId="0"/>
    <xf numFmtId="0" fontId="2" fillId="0" borderId="0"/>
  </cellStyleXfs>
  <cellXfs count="157">
    <xf numFmtId="0" fontId="0" fillId="0" borderId="0" xfId="0"/>
    <xf numFmtId="0" fontId="1" fillId="0" borderId="0" xfId="0" applyFont="1" applyFill="1" applyAlignment="1">
      <alignment vertical="top" wrapText="1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Fill="1"/>
    <xf numFmtId="0" fontId="0" fillId="0" borderId="0" xfId="0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15" fontId="5" fillId="0" borderId="0" xfId="0" applyNumberFormat="1" applyFont="1" applyFill="1" applyAlignment="1">
      <alignment horizontal="center" wrapText="1"/>
    </xf>
    <xf numFmtId="0" fontId="0" fillId="3" borderId="0" xfId="0" applyFill="1"/>
    <xf numFmtId="0" fontId="0" fillId="4" borderId="0" xfId="0" applyFill="1"/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2" fillId="0" borderId="0" xfId="0" applyFont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5" fillId="5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7" fillId="4" borderId="0" xfId="0" applyFont="1" applyFill="1" applyBorder="1" applyAlignment="1">
      <alignment vertical="top" wrapText="1"/>
    </xf>
    <xf numFmtId="0" fontId="8" fillId="7" borderId="0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vertical="top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5" fontId="7" fillId="4" borderId="0" xfId="0" applyNumberFormat="1" applyFont="1" applyFill="1" applyBorder="1" applyAlignment="1">
      <alignment vertical="top" wrapText="1"/>
    </xf>
    <xf numFmtId="0" fontId="7" fillId="9" borderId="3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9" fillId="11" borderId="3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15" fontId="7" fillId="4" borderId="0" xfId="0" applyNumberFormat="1" applyFont="1" applyFill="1" applyBorder="1" applyAlignment="1">
      <alignment vertical="top"/>
    </xf>
    <xf numFmtId="0" fontId="10" fillId="0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7" fillId="0" borderId="5" xfId="0" applyFont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9" fillId="14" borderId="3" xfId="1" applyFont="1" applyFill="1" applyBorder="1" applyAlignment="1">
      <alignment horizontal="center" vertical="center" wrapText="1"/>
    </xf>
    <xf numFmtId="0" fontId="7" fillId="15" borderId="3" xfId="0" applyFont="1" applyFill="1" applyBorder="1" applyAlignment="1">
      <alignment horizontal="center" vertical="center" wrapText="1"/>
    </xf>
    <xf numFmtId="0" fontId="11" fillId="16" borderId="3" xfId="0" applyFont="1" applyFill="1" applyBorder="1" applyAlignment="1">
      <alignment horizontal="center" vertical="center" wrapText="1"/>
    </xf>
    <xf numFmtId="0" fontId="9" fillId="17" borderId="3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1" fillId="18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7" fillId="10" borderId="4" xfId="0" applyFont="1" applyFill="1" applyBorder="1" applyAlignment="1">
      <alignment horizontal="center" vertical="center" wrapText="1"/>
    </xf>
    <xf numFmtId="0" fontId="7" fillId="19" borderId="3" xfId="0" applyFont="1" applyFill="1" applyBorder="1" applyAlignment="1">
      <alignment horizontal="center" vertical="center" wrapText="1"/>
    </xf>
    <xf numFmtId="0" fontId="9" fillId="20" borderId="1" xfId="0" applyFont="1" applyFill="1" applyBorder="1" applyAlignment="1">
      <alignment horizontal="center" vertical="center" wrapText="1"/>
    </xf>
    <xf numFmtId="0" fontId="9" fillId="21" borderId="3" xfId="0" applyFont="1" applyFill="1" applyBorder="1" applyAlignment="1">
      <alignment horizontal="center" vertical="center" wrapText="1"/>
    </xf>
    <xf numFmtId="0" fontId="7" fillId="22" borderId="3" xfId="0" applyFont="1" applyFill="1" applyBorder="1" applyAlignment="1">
      <alignment horizontal="center" vertical="center" wrapText="1"/>
    </xf>
    <xf numFmtId="0" fontId="9" fillId="23" borderId="3" xfId="0" applyFont="1" applyFill="1" applyBorder="1" applyAlignment="1">
      <alignment horizontal="center" vertical="center" wrapText="1"/>
    </xf>
    <xf numFmtId="0" fontId="7" fillId="24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11" fillId="25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7" fillId="26" borderId="3" xfId="0" applyFont="1" applyFill="1" applyBorder="1" applyAlignment="1">
      <alignment horizontal="center" vertical="center" wrapText="1"/>
    </xf>
    <xf numFmtId="0" fontId="7" fillId="13" borderId="7" xfId="0" applyFont="1" applyFill="1" applyBorder="1" applyAlignment="1">
      <alignment horizontal="center" vertical="center" wrapText="1"/>
    </xf>
    <xf numFmtId="0" fontId="9" fillId="21" borderId="4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9" fillId="27" borderId="3" xfId="0" applyFont="1" applyFill="1" applyBorder="1" applyAlignment="1">
      <alignment horizontal="center" vertical="center" wrapText="1"/>
    </xf>
    <xf numFmtId="0" fontId="7" fillId="28" borderId="3" xfId="0" applyFont="1" applyFill="1" applyBorder="1" applyAlignment="1">
      <alignment horizontal="center" vertical="center" wrapText="1"/>
    </xf>
    <xf numFmtId="0" fontId="7" fillId="29" borderId="3" xfId="0" applyFont="1" applyFill="1" applyBorder="1" applyAlignment="1">
      <alignment horizontal="center" vertical="center" wrapText="1"/>
    </xf>
    <xf numFmtId="0" fontId="9" fillId="17" borderId="4" xfId="0" applyFont="1" applyFill="1" applyBorder="1" applyAlignment="1">
      <alignment horizontal="center" vertical="center" wrapText="1"/>
    </xf>
    <xf numFmtId="0" fontId="11" fillId="3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7" fillId="28" borderId="9" xfId="0" applyFont="1" applyFill="1" applyBorder="1" applyAlignment="1">
      <alignment horizontal="center" vertical="center" wrapText="1"/>
    </xf>
    <xf numFmtId="0" fontId="7" fillId="31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11" fillId="32" borderId="3" xfId="0" applyFont="1" applyFill="1" applyBorder="1" applyAlignment="1">
      <alignment horizontal="center" vertical="center" wrapText="1"/>
    </xf>
    <xf numFmtId="0" fontId="7" fillId="33" borderId="3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1" fillId="34" borderId="3" xfId="0" applyFont="1" applyFill="1" applyBorder="1" applyAlignment="1">
      <alignment horizontal="center" vertical="center" wrapText="1"/>
    </xf>
    <xf numFmtId="0" fontId="7" fillId="31" borderId="3" xfId="0" applyFont="1" applyFill="1" applyBorder="1" applyAlignment="1">
      <alignment horizontal="center" vertical="center" wrapText="1"/>
    </xf>
    <xf numFmtId="0" fontId="0" fillId="35" borderId="0" xfId="0" applyFill="1"/>
    <xf numFmtId="0" fontId="11" fillId="6" borderId="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4" borderId="0" xfId="0" applyFont="1" applyFill="1"/>
    <xf numFmtId="0" fontId="2" fillId="0" borderId="0" xfId="0" applyFont="1" applyFill="1" applyBorder="1" applyAlignment="1">
      <alignment vertical="top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1" fillId="36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19" borderId="6" xfId="0" applyFont="1" applyFill="1" applyBorder="1" applyAlignment="1">
      <alignment horizontal="center" vertical="center" wrapText="1"/>
    </xf>
    <xf numFmtId="0" fontId="9" fillId="37" borderId="3" xfId="0" applyFont="1" applyFill="1" applyBorder="1" applyAlignment="1">
      <alignment horizontal="center" vertical="center" wrapText="1"/>
    </xf>
    <xf numFmtId="0" fontId="1" fillId="38" borderId="0" xfId="0" applyFont="1" applyFill="1" applyAlignment="1">
      <alignment vertical="top" wrapText="1"/>
    </xf>
    <xf numFmtId="0" fontId="9" fillId="39" borderId="3" xfId="0" applyFont="1" applyFill="1" applyBorder="1" applyAlignment="1">
      <alignment horizontal="center" vertical="center" wrapText="1"/>
    </xf>
    <xf numFmtId="0" fontId="11" fillId="40" borderId="3" xfId="0" applyFont="1" applyFill="1" applyBorder="1" applyAlignment="1">
      <alignment horizontal="center" vertical="center" wrapText="1"/>
    </xf>
    <xf numFmtId="0" fontId="9" fillId="41" borderId="3" xfId="0" applyFont="1" applyFill="1" applyBorder="1" applyAlignment="1">
      <alignment horizontal="center" vertical="center" wrapText="1"/>
    </xf>
    <xf numFmtId="0" fontId="9" fillId="4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13" borderId="1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1" fillId="30" borderId="4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7" fillId="43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/>
    </xf>
    <xf numFmtId="15" fontId="3" fillId="0" borderId="0" xfId="0" applyNumberFormat="1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0" fillId="6" borderId="0" xfId="0" applyFill="1"/>
    <xf numFmtId="15" fontId="7" fillId="4" borderId="0" xfId="0" applyNumberFormat="1" applyFont="1" applyFill="1" applyAlignment="1">
      <alignment vertical="top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vertical="top"/>
    </xf>
    <xf numFmtId="0" fontId="2" fillId="4" borderId="0" xfId="0" applyFont="1" applyFill="1"/>
    <xf numFmtId="0" fontId="14" fillId="0" borderId="6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6" borderId="3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5" fillId="6" borderId="3" xfId="0" applyFont="1" applyFill="1" applyBorder="1" applyAlignment="1">
      <alignment horizontal="center" vertical="top" wrapText="1"/>
    </xf>
    <xf numFmtId="0" fontId="14" fillId="44" borderId="6" xfId="0" applyFont="1" applyFill="1" applyBorder="1" applyAlignment="1">
      <alignment horizontal="center" vertical="top" wrapText="1"/>
    </xf>
    <xf numFmtId="0" fontId="2" fillId="6" borderId="0" xfId="0" applyFont="1" applyFill="1"/>
    <xf numFmtId="0" fontId="15" fillId="6" borderId="6" xfId="0" applyFont="1" applyFill="1" applyBorder="1" applyAlignment="1">
      <alignment horizontal="center" vertical="top" wrapText="1"/>
    </xf>
    <xf numFmtId="0" fontId="14" fillId="6" borderId="6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Alignment="1">
      <alignment horizontal="right"/>
    </xf>
    <xf numFmtId="0" fontId="5" fillId="0" borderId="0" xfId="0" applyFont="1" applyFill="1"/>
  </cellXfs>
  <cellStyles count="5">
    <cellStyle name="40% - Accent1 2" xfId="2"/>
    <cellStyle name="Normal" xfId="0" builtinId="0"/>
    <cellStyle name="Normal 2" xfId="3"/>
    <cellStyle name="Normal 2 2" xfId="4"/>
    <cellStyle name="Normal 3" xfId="1"/>
  </cellStyles>
  <dxfs count="23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143850</xdr:colOff>
      <xdr:row>0</xdr:row>
      <xdr:rowOff>317500</xdr:rowOff>
    </xdr:from>
    <xdr:to>
      <xdr:col>12</xdr:col>
      <xdr:colOff>789572</xdr:colOff>
      <xdr:row>3</xdr:row>
      <xdr:rowOff>124883</xdr:rowOff>
    </xdr:to>
    <xdr:sp macro="" textlink="">
      <xdr:nvSpPr>
        <xdr:cNvPr id="2" name="Text Box 118" hidden="1"/>
        <xdr:cNvSpPr txBox="1">
          <a:spLocks noChangeArrowheads="1"/>
        </xdr:cNvSpPr>
      </xdr:nvSpPr>
      <xdr:spPr bwMode="auto">
        <a:xfrm>
          <a:off x="8211525" y="317500"/>
          <a:ext cx="1664897" cy="6551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12</xdr:col>
      <xdr:colOff>992104</xdr:colOff>
      <xdr:row>4</xdr:row>
      <xdr:rowOff>181239</xdr:rowOff>
    </xdr:from>
    <xdr:to>
      <xdr:col>14</xdr:col>
      <xdr:colOff>576318</xdr:colOff>
      <xdr:row>5</xdr:row>
      <xdr:rowOff>109404</xdr:rowOff>
    </xdr:to>
    <xdr:sp macro="" textlink="">
      <xdr:nvSpPr>
        <xdr:cNvPr id="3" name="Text Box 117" hidden="1"/>
        <xdr:cNvSpPr txBox="1">
          <a:spLocks noChangeArrowheads="1"/>
        </xdr:cNvSpPr>
      </xdr:nvSpPr>
      <xdr:spPr bwMode="auto">
        <a:xfrm>
          <a:off x="10078954" y="1438539"/>
          <a:ext cx="1622564" cy="4901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7</xdr:col>
      <xdr:colOff>954673</xdr:colOff>
      <xdr:row>0</xdr:row>
      <xdr:rowOff>139700</xdr:rowOff>
    </xdr:from>
    <xdr:to>
      <xdr:col>10</xdr:col>
      <xdr:colOff>461350</xdr:colOff>
      <xdr:row>1</xdr:row>
      <xdr:rowOff>59267</xdr:rowOff>
    </xdr:to>
    <xdr:sp macro="" textlink="">
      <xdr:nvSpPr>
        <xdr:cNvPr id="4" name="Text Box 116" hidden="1"/>
        <xdr:cNvSpPr txBox="1">
          <a:spLocks noChangeArrowheads="1"/>
        </xdr:cNvSpPr>
      </xdr:nvSpPr>
      <xdr:spPr bwMode="auto">
        <a:xfrm>
          <a:off x="5964823" y="139700"/>
          <a:ext cx="1545027" cy="3386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6</xdr:col>
      <xdr:colOff>182617</xdr:colOff>
      <xdr:row>0</xdr:row>
      <xdr:rowOff>152400</xdr:rowOff>
    </xdr:from>
    <xdr:to>
      <xdr:col>7</xdr:col>
      <xdr:colOff>689950</xdr:colOff>
      <xdr:row>2</xdr:row>
      <xdr:rowOff>211138</xdr:rowOff>
    </xdr:to>
    <xdr:sp macro="" textlink="">
      <xdr:nvSpPr>
        <xdr:cNvPr id="5" name="Text Box 115" hidden="1"/>
        <xdr:cNvSpPr txBox="1">
          <a:spLocks noChangeArrowheads="1"/>
        </xdr:cNvSpPr>
      </xdr:nvSpPr>
      <xdr:spPr bwMode="auto">
        <a:xfrm>
          <a:off x="4173592" y="152400"/>
          <a:ext cx="1526508" cy="65881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6</xdr:col>
      <xdr:colOff>169917</xdr:colOff>
      <xdr:row>0</xdr:row>
      <xdr:rowOff>152400</xdr:rowOff>
    </xdr:from>
    <xdr:to>
      <xdr:col>7</xdr:col>
      <xdr:colOff>689950</xdr:colOff>
      <xdr:row>2</xdr:row>
      <xdr:rowOff>211138</xdr:rowOff>
    </xdr:to>
    <xdr:sp macro="" textlink="">
      <xdr:nvSpPr>
        <xdr:cNvPr id="6" name="Text Box 114" hidden="1"/>
        <xdr:cNvSpPr txBox="1">
          <a:spLocks noChangeArrowheads="1"/>
        </xdr:cNvSpPr>
      </xdr:nvSpPr>
      <xdr:spPr bwMode="auto">
        <a:xfrm>
          <a:off x="4160892" y="152400"/>
          <a:ext cx="1539208" cy="65881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6</xdr:col>
      <xdr:colOff>157217</xdr:colOff>
      <xdr:row>0</xdr:row>
      <xdr:rowOff>152400</xdr:rowOff>
    </xdr:from>
    <xdr:to>
      <xdr:col>7</xdr:col>
      <xdr:colOff>664550</xdr:colOff>
      <xdr:row>2</xdr:row>
      <xdr:rowOff>61384</xdr:rowOff>
    </xdr:to>
    <xdr:sp macro="" textlink="">
      <xdr:nvSpPr>
        <xdr:cNvPr id="7" name="Text Box 113" hidden="1"/>
        <xdr:cNvSpPr txBox="1">
          <a:spLocks noChangeArrowheads="1"/>
        </xdr:cNvSpPr>
      </xdr:nvSpPr>
      <xdr:spPr bwMode="auto">
        <a:xfrm>
          <a:off x="4148192" y="152400"/>
          <a:ext cx="1526508" cy="5090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6</xdr:col>
      <xdr:colOff>157217</xdr:colOff>
      <xdr:row>0</xdr:row>
      <xdr:rowOff>152400</xdr:rowOff>
    </xdr:from>
    <xdr:to>
      <xdr:col>7</xdr:col>
      <xdr:colOff>664550</xdr:colOff>
      <xdr:row>2</xdr:row>
      <xdr:rowOff>61384</xdr:rowOff>
    </xdr:to>
    <xdr:sp macro="" textlink="">
      <xdr:nvSpPr>
        <xdr:cNvPr id="8" name="Text Box 112" hidden="1"/>
        <xdr:cNvSpPr txBox="1">
          <a:spLocks noChangeArrowheads="1"/>
        </xdr:cNvSpPr>
      </xdr:nvSpPr>
      <xdr:spPr bwMode="auto">
        <a:xfrm>
          <a:off x="4148192" y="152400"/>
          <a:ext cx="1526508" cy="5090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12</xdr:col>
      <xdr:colOff>966704</xdr:colOff>
      <xdr:row>0</xdr:row>
      <xdr:rowOff>152400</xdr:rowOff>
    </xdr:from>
    <xdr:to>
      <xdr:col>14</xdr:col>
      <xdr:colOff>576318</xdr:colOff>
      <xdr:row>2</xdr:row>
      <xdr:rowOff>61384</xdr:rowOff>
    </xdr:to>
    <xdr:sp macro="" textlink="">
      <xdr:nvSpPr>
        <xdr:cNvPr id="9" name="Text Box 111" hidden="1"/>
        <xdr:cNvSpPr txBox="1">
          <a:spLocks noChangeArrowheads="1"/>
        </xdr:cNvSpPr>
      </xdr:nvSpPr>
      <xdr:spPr bwMode="auto">
        <a:xfrm>
          <a:off x="10053554" y="152400"/>
          <a:ext cx="1647964" cy="5090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12</xdr:col>
      <xdr:colOff>992104</xdr:colOff>
      <xdr:row>0</xdr:row>
      <xdr:rowOff>317500</xdr:rowOff>
    </xdr:from>
    <xdr:to>
      <xdr:col>14</xdr:col>
      <xdr:colOff>576318</xdr:colOff>
      <xdr:row>2</xdr:row>
      <xdr:rowOff>74084</xdr:rowOff>
    </xdr:to>
    <xdr:sp macro="" textlink="">
      <xdr:nvSpPr>
        <xdr:cNvPr id="10" name="Text Box 110" hidden="1"/>
        <xdr:cNvSpPr txBox="1">
          <a:spLocks noChangeArrowheads="1"/>
        </xdr:cNvSpPr>
      </xdr:nvSpPr>
      <xdr:spPr bwMode="auto">
        <a:xfrm>
          <a:off x="10078954" y="317500"/>
          <a:ext cx="1622564" cy="3566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12</xdr:col>
      <xdr:colOff>979404</xdr:colOff>
      <xdr:row>0</xdr:row>
      <xdr:rowOff>317500</xdr:rowOff>
    </xdr:from>
    <xdr:to>
      <xdr:col>14</xdr:col>
      <xdr:colOff>576318</xdr:colOff>
      <xdr:row>0</xdr:row>
      <xdr:rowOff>317500</xdr:rowOff>
    </xdr:to>
    <xdr:sp macro="" textlink="">
      <xdr:nvSpPr>
        <xdr:cNvPr id="11" name="Text Box 109" hidden="1"/>
        <xdr:cNvSpPr txBox="1">
          <a:spLocks noChangeArrowheads="1"/>
        </xdr:cNvSpPr>
      </xdr:nvSpPr>
      <xdr:spPr bwMode="auto">
        <a:xfrm>
          <a:off x="10066254" y="317500"/>
          <a:ext cx="1635264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12</xdr:col>
      <xdr:colOff>992104</xdr:colOff>
      <xdr:row>0</xdr:row>
      <xdr:rowOff>317500</xdr:rowOff>
    </xdr:from>
    <xdr:to>
      <xdr:col>14</xdr:col>
      <xdr:colOff>576318</xdr:colOff>
      <xdr:row>2</xdr:row>
      <xdr:rowOff>74084</xdr:rowOff>
    </xdr:to>
    <xdr:sp macro="" textlink="">
      <xdr:nvSpPr>
        <xdr:cNvPr id="12" name="Text Box 108" hidden="1"/>
        <xdr:cNvSpPr txBox="1">
          <a:spLocks noChangeArrowheads="1"/>
        </xdr:cNvSpPr>
      </xdr:nvSpPr>
      <xdr:spPr bwMode="auto">
        <a:xfrm>
          <a:off x="10078954" y="317500"/>
          <a:ext cx="1622564" cy="3566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12</xdr:col>
      <xdr:colOff>979404</xdr:colOff>
      <xdr:row>0</xdr:row>
      <xdr:rowOff>317500</xdr:rowOff>
    </xdr:from>
    <xdr:to>
      <xdr:col>14</xdr:col>
      <xdr:colOff>576318</xdr:colOff>
      <xdr:row>0</xdr:row>
      <xdr:rowOff>317500</xdr:rowOff>
    </xdr:to>
    <xdr:sp macro="" textlink="">
      <xdr:nvSpPr>
        <xdr:cNvPr id="13" name="Text Box 107" hidden="1"/>
        <xdr:cNvSpPr txBox="1">
          <a:spLocks noChangeArrowheads="1"/>
        </xdr:cNvSpPr>
      </xdr:nvSpPr>
      <xdr:spPr bwMode="auto">
        <a:xfrm>
          <a:off x="10066254" y="317500"/>
          <a:ext cx="1635264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16</xdr:col>
      <xdr:colOff>296918</xdr:colOff>
      <xdr:row>8</xdr:row>
      <xdr:rowOff>376106</xdr:rowOff>
    </xdr:from>
    <xdr:to>
      <xdr:col>17</xdr:col>
      <xdr:colOff>868418</xdr:colOff>
      <xdr:row>9</xdr:row>
      <xdr:rowOff>236404</xdr:rowOff>
    </xdr:to>
    <xdr:sp macro="" textlink="">
      <xdr:nvSpPr>
        <xdr:cNvPr id="14" name="Text Box 106" hidden="1"/>
        <xdr:cNvSpPr txBox="1">
          <a:spLocks noChangeArrowheads="1"/>
        </xdr:cNvSpPr>
      </xdr:nvSpPr>
      <xdr:spPr bwMode="auto">
        <a:xfrm>
          <a:off x="13460468" y="3967031"/>
          <a:ext cx="1590675" cy="4508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15</xdr:col>
      <xdr:colOff>436619</xdr:colOff>
      <xdr:row>4</xdr:row>
      <xdr:rowOff>181239</xdr:rowOff>
    </xdr:from>
    <xdr:to>
      <xdr:col>17</xdr:col>
      <xdr:colOff>40273</xdr:colOff>
      <xdr:row>5</xdr:row>
      <xdr:rowOff>414204</xdr:rowOff>
    </xdr:to>
    <xdr:sp macro="" textlink="">
      <xdr:nvSpPr>
        <xdr:cNvPr id="15" name="Text Box 105" hidden="1"/>
        <xdr:cNvSpPr txBox="1">
          <a:spLocks noChangeArrowheads="1"/>
        </xdr:cNvSpPr>
      </xdr:nvSpPr>
      <xdr:spPr bwMode="auto">
        <a:xfrm>
          <a:off x="12580994" y="1438539"/>
          <a:ext cx="1642004" cy="7949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11</xdr:col>
      <xdr:colOff>347050</xdr:colOff>
      <xdr:row>0</xdr:row>
      <xdr:rowOff>152400</xdr:rowOff>
    </xdr:from>
    <xdr:to>
      <xdr:col>12</xdr:col>
      <xdr:colOff>855717</xdr:colOff>
      <xdr:row>2</xdr:row>
      <xdr:rowOff>61384</xdr:rowOff>
    </xdr:to>
    <xdr:sp macro="" textlink="">
      <xdr:nvSpPr>
        <xdr:cNvPr id="16" name="Text Box 104" hidden="1"/>
        <xdr:cNvSpPr txBox="1">
          <a:spLocks noChangeArrowheads="1"/>
        </xdr:cNvSpPr>
      </xdr:nvSpPr>
      <xdr:spPr bwMode="auto">
        <a:xfrm>
          <a:off x="8414725" y="152400"/>
          <a:ext cx="1527842" cy="5090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10</xdr:col>
      <xdr:colOff>524850</xdr:colOff>
      <xdr:row>0</xdr:row>
      <xdr:rowOff>152400</xdr:rowOff>
    </xdr:from>
    <xdr:to>
      <xdr:col>12</xdr:col>
      <xdr:colOff>14204</xdr:colOff>
      <xdr:row>2</xdr:row>
      <xdr:rowOff>61384</xdr:rowOff>
    </xdr:to>
    <xdr:sp macro="" textlink="">
      <xdr:nvSpPr>
        <xdr:cNvPr id="17" name="Text Box 103" hidden="1"/>
        <xdr:cNvSpPr txBox="1">
          <a:spLocks noChangeArrowheads="1"/>
        </xdr:cNvSpPr>
      </xdr:nvSpPr>
      <xdr:spPr bwMode="auto">
        <a:xfrm>
          <a:off x="7573350" y="152400"/>
          <a:ext cx="1527704" cy="5090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4</xdr:col>
      <xdr:colOff>550036</xdr:colOff>
      <xdr:row>0</xdr:row>
      <xdr:rowOff>317500</xdr:rowOff>
    </xdr:from>
    <xdr:to>
      <xdr:col>6</xdr:col>
      <xdr:colOff>26903</xdr:colOff>
      <xdr:row>2</xdr:row>
      <xdr:rowOff>74084</xdr:rowOff>
    </xdr:to>
    <xdr:sp macro="" textlink="">
      <xdr:nvSpPr>
        <xdr:cNvPr id="18" name="Text Box 102" hidden="1"/>
        <xdr:cNvSpPr txBox="1">
          <a:spLocks noChangeArrowheads="1"/>
        </xdr:cNvSpPr>
      </xdr:nvSpPr>
      <xdr:spPr bwMode="auto">
        <a:xfrm>
          <a:off x="2502661" y="317500"/>
          <a:ext cx="1515217" cy="3566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4</xdr:col>
      <xdr:colOff>537336</xdr:colOff>
      <xdr:row>0</xdr:row>
      <xdr:rowOff>317500</xdr:rowOff>
    </xdr:from>
    <xdr:to>
      <xdr:col>6</xdr:col>
      <xdr:colOff>26903</xdr:colOff>
      <xdr:row>0</xdr:row>
      <xdr:rowOff>317500</xdr:rowOff>
    </xdr:to>
    <xdr:sp macro="" textlink="">
      <xdr:nvSpPr>
        <xdr:cNvPr id="19" name="Text Box 101" hidden="1"/>
        <xdr:cNvSpPr txBox="1">
          <a:spLocks noChangeArrowheads="1"/>
        </xdr:cNvSpPr>
      </xdr:nvSpPr>
      <xdr:spPr bwMode="auto">
        <a:xfrm>
          <a:off x="2489961" y="317500"/>
          <a:ext cx="1527917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10</xdr:col>
      <xdr:colOff>665219</xdr:colOff>
      <xdr:row>0</xdr:row>
      <xdr:rowOff>152400</xdr:rowOff>
    </xdr:from>
    <xdr:to>
      <xdr:col>11</xdr:col>
      <xdr:colOff>992772</xdr:colOff>
      <xdr:row>2</xdr:row>
      <xdr:rowOff>211138</xdr:rowOff>
    </xdr:to>
    <xdr:sp macro="" textlink="">
      <xdr:nvSpPr>
        <xdr:cNvPr id="20" name="Text Box 100" hidden="1"/>
        <xdr:cNvSpPr txBox="1">
          <a:spLocks noChangeArrowheads="1"/>
        </xdr:cNvSpPr>
      </xdr:nvSpPr>
      <xdr:spPr bwMode="auto">
        <a:xfrm>
          <a:off x="7713719" y="152400"/>
          <a:ext cx="1346728" cy="65881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4</xdr:col>
      <xdr:colOff>664336</xdr:colOff>
      <xdr:row>0</xdr:row>
      <xdr:rowOff>317500</xdr:rowOff>
    </xdr:from>
    <xdr:to>
      <xdr:col>5</xdr:col>
      <xdr:colOff>931248</xdr:colOff>
      <xdr:row>3</xdr:row>
      <xdr:rowOff>124883</xdr:rowOff>
    </xdr:to>
    <xdr:sp macro="" textlink="">
      <xdr:nvSpPr>
        <xdr:cNvPr id="21" name="Text Box 99" hidden="1"/>
        <xdr:cNvSpPr txBox="1">
          <a:spLocks noChangeArrowheads="1"/>
        </xdr:cNvSpPr>
      </xdr:nvSpPr>
      <xdr:spPr bwMode="auto">
        <a:xfrm>
          <a:off x="2616961" y="317500"/>
          <a:ext cx="1286087" cy="6551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7</xdr:col>
      <xdr:colOff>980073</xdr:colOff>
      <xdr:row>0</xdr:row>
      <xdr:rowOff>152400</xdr:rowOff>
    </xdr:from>
    <xdr:to>
      <xdr:col>10</xdr:col>
      <xdr:colOff>258818</xdr:colOff>
      <xdr:row>0</xdr:row>
      <xdr:rowOff>152400</xdr:rowOff>
    </xdr:to>
    <xdr:sp macro="" textlink="">
      <xdr:nvSpPr>
        <xdr:cNvPr id="22" name="Text Box 98" hidden="1"/>
        <xdr:cNvSpPr txBox="1">
          <a:spLocks noChangeArrowheads="1"/>
        </xdr:cNvSpPr>
      </xdr:nvSpPr>
      <xdr:spPr bwMode="auto">
        <a:xfrm>
          <a:off x="5990223" y="152400"/>
          <a:ext cx="131709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12</xdr:col>
      <xdr:colOff>283550</xdr:colOff>
      <xdr:row>0</xdr:row>
      <xdr:rowOff>152400</xdr:rowOff>
    </xdr:from>
    <xdr:to>
      <xdr:col>13</xdr:col>
      <xdr:colOff>700673</xdr:colOff>
      <xdr:row>2</xdr:row>
      <xdr:rowOff>211138</xdr:rowOff>
    </xdr:to>
    <xdr:sp macro="" textlink="">
      <xdr:nvSpPr>
        <xdr:cNvPr id="23" name="Text Box 97" hidden="1"/>
        <xdr:cNvSpPr txBox="1">
          <a:spLocks noChangeArrowheads="1"/>
        </xdr:cNvSpPr>
      </xdr:nvSpPr>
      <xdr:spPr bwMode="auto">
        <a:xfrm>
          <a:off x="9370400" y="152400"/>
          <a:ext cx="1436298" cy="65881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12</xdr:col>
      <xdr:colOff>905849</xdr:colOff>
      <xdr:row>0</xdr:row>
      <xdr:rowOff>152400</xdr:rowOff>
    </xdr:from>
    <xdr:to>
      <xdr:col>14</xdr:col>
      <xdr:colOff>309618</xdr:colOff>
      <xdr:row>2</xdr:row>
      <xdr:rowOff>211138</xdr:rowOff>
    </xdr:to>
    <xdr:sp macro="" textlink="">
      <xdr:nvSpPr>
        <xdr:cNvPr id="24" name="Text Box 96" hidden="1"/>
        <xdr:cNvSpPr txBox="1">
          <a:spLocks noChangeArrowheads="1"/>
        </xdr:cNvSpPr>
      </xdr:nvSpPr>
      <xdr:spPr bwMode="auto">
        <a:xfrm>
          <a:off x="9992699" y="152400"/>
          <a:ext cx="1442119" cy="65881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75"/>
  <sheetViews>
    <sheetView tabSelected="1" zoomScale="90" zoomScaleNormal="90" zoomScalePageLayoutView="96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57" sqref="A57"/>
    </sheetView>
  </sheetViews>
  <sheetFormatPr defaultColWidth="20" defaultRowHeight="14.25" x14ac:dyDescent="0.2"/>
  <cols>
    <col min="1" max="1" width="7.125" style="1" customWidth="1"/>
    <col min="2" max="2" width="6.5" style="142" customWidth="1"/>
    <col min="3" max="3" width="10.375" style="3" customWidth="1"/>
    <col min="4" max="4" width="1.625" style="10" customWidth="1"/>
    <col min="5" max="8" width="13.375" style="10" customWidth="1"/>
    <col min="9" max="9" width="14.875" style="10" hidden="1" customWidth="1"/>
    <col min="10" max="32" width="13.375" style="10" customWidth="1"/>
    <col min="33" max="33" width="2.25" style="133" customWidth="1"/>
    <col min="34" max="34" width="11.25" style="10" customWidth="1"/>
    <col min="35" max="35" width="12" style="10" customWidth="1"/>
    <col min="36" max="16384" width="20" style="10"/>
  </cols>
  <sheetData>
    <row r="1" spans="1:47" ht="33" customHeight="1" x14ac:dyDescent="0.25">
      <c r="B1" s="2"/>
      <c r="D1" s="4"/>
      <c r="E1" s="5" t="s">
        <v>0</v>
      </c>
      <c r="F1" s="4"/>
      <c r="G1" s="4"/>
      <c r="H1" s="4"/>
      <c r="I1" s="4"/>
      <c r="J1" s="6"/>
      <c r="K1" s="4"/>
      <c r="L1" s="4"/>
      <c r="M1" s="7" t="s">
        <v>1</v>
      </c>
      <c r="N1" s="8" t="s">
        <v>2</v>
      </c>
      <c r="O1" s="4"/>
      <c r="P1" s="4"/>
      <c r="Q1" s="4"/>
      <c r="R1" s="4"/>
      <c r="S1" s="4"/>
      <c r="T1" s="4"/>
      <c r="U1" s="4"/>
      <c r="V1" s="4"/>
      <c r="W1" s="4"/>
      <c r="X1" s="4" t="s">
        <v>3</v>
      </c>
      <c r="Y1" s="4"/>
      <c r="Z1" s="4"/>
      <c r="AA1" s="4"/>
      <c r="AB1" s="4"/>
      <c r="AC1" s="4"/>
      <c r="AD1" s="4"/>
      <c r="AE1" s="4"/>
      <c r="AF1" s="4"/>
      <c r="AG1" s="9"/>
      <c r="AH1" s="4"/>
      <c r="AI1" s="4"/>
      <c r="AJ1" s="4"/>
    </row>
    <row r="2" spans="1:47" s="13" customFormat="1" x14ac:dyDescent="0.2">
      <c r="A2" s="11"/>
      <c r="B2" s="12"/>
      <c r="C2" s="3"/>
      <c r="AG2" s="14"/>
      <c r="AH2" s="4"/>
    </row>
    <row r="3" spans="1:47" s="22" customFormat="1" ht="20.100000000000001" customHeight="1" x14ac:dyDescent="0.2">
      <c r="A3" s="1"/>
      <c r="B3" s="15"/>
      <c r="C3" s="16"/>
      <c r="D3" s="17"/>
      <c r="E3" s="18" t="s">
        <v>4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9"/>
      <c r="AH3" s="20"/>
      <c r="AI3" s="20"/>
      <c r="AJ3" s="20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</row>
    <row r="4" spans="1:47" ht="32.25" customHeight="1" x14ac:dyDescent="0.2">
      <c r="A4" s="23"/>
      <c r="B4" s="24"/>
      <c r="C4" s="25" t="s">
        <v>5</v>
      </c>
      <c r="D4" s="26"/>
      <c r="E4" s="27" t="s">
        <v>6</v>
      </c>
      <c r="F4" s="27" t="s">
        <v>7</v>
      </c>
      <c r="G4" s="27" t="s">
        <v>8</v>
      </c>
      <c r="H4" s="27" t="s">
        <v>9</v>
      </c>
      <c r="I4" s="27" t="s">
        <v>10</v>
      </c>
      <c r="J4" s="27" t="s">
        <v>11</v>
      </c>
      <c r="K4" s="27" t="s">
        <v>12</v>
      </c>
      <c r="L4" s="27" t="s">
        <v>13</v>
      </c>
      <c r="M4" s="27" t="s">
        <v>14</v>
      </c>
      <c r="N4" s="27" t="s">
        <v>15</v>
      </c>
      <c r="O4" s="27" t="s">
        <v>16</v>
      </c>
      <c r="P4" s="27" t="s">
        <v>17</v>
      </c>
      <c r="Q4" s="27" t="s">
        <v>18</v>
      </c>
      <c r="R4" s="27" t="s">
        <v>19</v>
      </c>
      <c r="S4" s="27" t="s">
        <v>20</v>
      </c>
      <c r="T4" s="27" t="s">
        <v>21</v>
      </c>
      <c r="U4" s="27" t="s">
        <v>22</v>
      </c>
      <c r="V4" s="27" t="s">
        <v>23</v>
      </c>
      <c r="W4" s="27" t="s">
        <v>24</v>
      </c>
      <c r="X4" s="27" t="s">
        <v>25</v>
      </c>
      <c r="Y4" s="27" t="s">
        <v>26</v>
      </c>
      <c r="Z4" s="27" t="s">
        <v>27</v>
      </c>
      <c r="AA4" s="27" t="s">
        <v>28</v>
      </c>
      <c r="AB4" s="27" t="s">
        <v>29</v>
      </c>
      <c r="AC4" s="27" t="s">
        <v>30</v>
      </c>
      <c r="AD4" s="27" t="s">
        <v>31</v>
      </c>
      <c r="AE4" s="27" t="s">
        <v>32</v>
      </c>
      <c r="AF4" s="27" t="s">
        <v>33</v>
      </c>
      <c r="AG4" s="28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</row>
    <row r="5" spans="1:47" ht="44.25" customHeight="1" x14ac:dyDescent="0.25">
      <c r="A5" s="23"/>
      <c r="B5" s="24"/>
      <c r="C5" s="25"/>
      <c r="D5" s="26"/>
      <c r="E5" s="27" t="s">
        <v>34</v>
      </c>
      <c r="F5" s="27" t="s">
        <v>35</v>
      </c>
      <c r="G5" s="29" t="s">
        <v>36</v>
      </c>
      <c r="H5" s="27" t="s">
        <v>37</v>
      </c>
      <c r="I5" s="27"/>
      <c r="J5" s="27" t="s">
        <v>38</v>
      </c>
      <c r="K5" s="27" t="s">
        <v>39</v>
      </c>
      <c r="L5" s="27" t="s">
        <v>40</v>
      </c>
      <c r="M5" s="27" t="s">
        <v>41</v>
      </c>
      <c r="N5" s="27" t="s">
        <v>42</v>
      </c>
      <c r="O5" s="27" t="s">
        <v>43</v>
      </c>
      <c r="P5" s="27" t="s">
        <v>44</v>
      </c>
      <c r="Q5" s="27" t="s">
        <v>45</v>
      </c>
      <c r="R5" s="27" t="s">
        <v>46</v>
      </c>
      <c r="S5" s="27" t="s">
        <v>47</v>
      </c>
      <c r="T5" s="27" t="s">
        <v>48</v>
      </c>
      <c r="U5" s="27" t="s">
        <v>49</v>
      </c>
      <c r="V5" s="27" t="s">
        <v>50</v>
      </c>
      <c r="W5" s="27" t="s">
        <v>51</v>
      </c>
      <c r="X5" s="27" t="s">
        <v>52</v>
      </c>
      <c r="Y5" s="27" t="s">
        <v>53</v>
      </c>
      <c r="Z5" s="27" t="s">
        <v>54</v>
      </c>
      <c r="AA5" s="27" t="s">
        <v>55</v>
      </c>
      <c r="AB5" s="27" t="s">
        <v>56</v>
      </c>
      <c r="AC5" s="27" t="s">
        <v>57</v>
      </c>
      <c r="AD5" s="27" t="s">
        <v>58</v>
      </c>
      <c r="AE5" s="27" t="s">
        <v>59</v>
      </c>
      <c r="AF5" s="27" t="s">
        <v>60</v>
      </c>
      <c r="AG5" s="28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</row>
    <row r="6" spans="1:47" ht="47.1" customHeight="1" x14ac:dyDescent="0.2">
      <c r="A6" s="23"/>
      <c r="B6" s="24"/>
      <c r="C6" s="30">
        <v>42898</v>
      </c>
      <c r="D6" s="26"/>
      <c r="E6" s="31" t="s">
        <v>61</v>
      </c>
      <c r="F6" s="31" t="s">
        <v>61</v>
      </c>
      <c r="G6" s="31" t="s">
        <v>61</v>
      </c>
      <c r="H6" s="31" t="s">
        <v>61</v>
      </c>
      <c r="I6" s="31" t="s">
        <v>61</v>
      </c>
      <c r="J6" s="31" t="s">
        <v>61</v>
      </c>
      <c r="K6" s="31" t="s">
        <v>61</v>
      </c>
      <c r="L6" s="31" t="s">
        <v>61</v>
      </c>
      <c r="M6" s="32" t="s">
        <v>61</v>
      </c>
      <c r="N6" s="31" t="s">
        <v>61</v>
      </c>
      <c r="O6" s="31" t="s">
        <v>61</v>
      </c>
      <c r="P6" s="31" t="s">
        <v>61</v>
      </c>
      <c r="Q6" s="31" t="s">
        <v>61</v>
      </c>
      <c r="R6" s="31" t="s">
        <v>61</v>
      </c>
      <c r="S6" s="31" t="s">
        <v>61</v>
      </c>
      <c r="T6" s="31" t="s">
        <v>61</v>
      </c>
      <c r="U6" s="31" t="s">
        <v>61</v>
      </c>
      <c r="V6" s="31" t="s">
        <v>61</v>
      </c>
      <c r="W6" s="31" t="s">
        <v>61</v>
      </c>
      <c r="X6" s="31" t="s">
        <v>61</v>
      </c>
      <c r="Y6" s="31" t="s">
        <v>61</v>
      </c>
      <c r="Z6" s="31" t="s">
        <v>61</v>
      </c>
      <c r="AA6" s="31" t="s">
        <v>61</v>
      </c>
      <c r="AB6" s="31" t="s">
        <v>61</v>
      </c>
      <c r="AC6" s="31" t="s">
        <v>61</v>
      </c>
      <c r="AD6" s="31" t="s">
        <v>61</v>
      </c>
      <c r="AE6" s="31" t="s">
        <v>61</v>
      </c>
      <c r="AF6" s="31" t="s">
        <v>61</v>
      </c>
      <c r="AG6" s="33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s="46" customFormat="1" ht="47.1" customHeight="1" x14ac:dyDescent="0.2">
      <c r="A7" s="1" t="s">
        <v>62</v>
      </c>
      <c r="B7" s="34"/>
      <c r="C7" s="30">
        <v>42905</v>
      </c>
      <c r="D7" s="35"/>
      <c r="E7" s="36" t="s">
        <v>63</v>
      </c>
      <c r="F7" s="37" t="s">
        <v>64</v>
      </c>
      <c r="G7" s="38" t="s">
        <v>65</v>
      </c>
      <c r="H7" s="36" t="s">
        <v>66</v>
      </c>
      <c r="I7" s="39"/>
      <c r="J7" s="40" t="s">
        <v>67</v>
      </c>
      <c r="K7" s="41" t="s">
        <v>68</v>
      </c>
      <c r="L7" s="36" t="s">
        <v>69</v>
      </c>
      <c r="M7" s="40" t="s">
        <v>70</v>
      </c>
      <c r="N7" s="37" t="s">
        <v>71</v>
      </c>
      <c r="O7" s="40" t="s">
        <v>72</v>
      </c>
      <c r="P7" s="42" t="s">
        <v>73</v>
      </c>
      <c r="Q7" s="40" t="s">
        <v>72</v>
      </c>
      <c r="R7" s="36" t="s">
        <v>74</v>
      </c>
      <c r="S7" s="36" t="s">
        <v>75</v>
      </c>
      <c r="T7" s="38" t="s">
        <v>65</v>
      </c>
      <c r="U7" s="41" t="s">
        <v>68</v>
      </c>
      <c r="V7" s="36" t="s">
        <v>76</v>
      </c>
      <c r="W7" s="43" t="s">
        <v>77</v>
      </c>
      <c r="X7" s="36" t="s">
        <v>78</v>
      </c>
      <c r="Y7" s="36" t="s">
        <v>76</v>
      </c>
      <c r="Z7" s="40" t="s">
        <v>79</v>
      </c>
      <c r="AA7" s="36" t="s">
        <v>80</v>
      </c>
      <c r="AB7" s="40" t="s">
        <v>79</v>
      </c>
      <c r="AC7" s="41" t="s">
        <v>68</v>
      </c>
      <c r="AD7" s="36" t="s">
        <v>81</v>
      </c>
      <c r="AE7" s="36" t="s">
        <v>82</v>
      </c>
      <c r="AF7" s="36" t="s">
        <v>83</v>
      </c>
      <c r="AG7" s="44"/>
      <c r="AH7" s="45"/>
      <c r="AI7" s="45"/>
      <c r="AJ7" s="45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</row>
    <row r="8" spans="1:47" ht="47.1" customHeight="1" x14ac:dyDescent="0.2">
      <c r="B8" s="24" t="s">
        <v>84</v>
      </c>
      <c r="C8" s="30">
        <v>42912</v>
      </c>
      <c r="D8" s="47"/>
      <c r="E8" s="36" t="s">
        <v>63</v>
      </c>
      <c r="F8" s="38" t="s">
        <v>65</v>
      </c>
      <c r="G8" s="37" t="s">
        <v>85</v>
      </c>
      <c r="H8" s="36" t="s">
        <v>66</v>
      </c>
      <c r="I8" s="36" t="s">
        <v>86</v>
      </c>
      <c r="J8" s="40" t="s">
        <v>67</v>
      </c>
      <c r="K8" s="41" t="s">
        <v>68</v>
      </c>
      <c r="L8" s="36" t="s">
        <v>69</v>
      </c>
      <c r="M8" s="40" t="s">
        <v>70</v>
      </c>
      <c r="N8" s="38" t="s">
        <v>65</v>
      </c>
      <c r="O8" s="40" t="s">
        <v>72</v>
      </c>
      <c r="P8" s="42" t="s">
        <v>73</v>
      </c>
      <c r="Q8" s="40" t="s">
        <v>72</v>
      </c>
      <c r="R8" s="36" t="s">
        <v>74</v>
      </c>
      <c r="S8" s="36" t="s">
        <v>75</v>
      </c>
      <c r="T8" s="37" t="s">
        <v>87</v>
      </c>
      <c r="U8" s="41" t="s">
        <v>68</v>
      </c>
      <c r="V8" s="36" t="s">
        <v>76</v>
      </c>
      <c r="W8" s="43" t="s">
        <v>77</v>
      </c>
      <c r="X8" s="36" t="s">
        <v>78</v>
      </c>
      <c r="Y8" s="36" t="s">
        <v>76</v>
      </c>
      <c r="Z8" s="40" t="s">
        <v>79</v>
      </c>
      <c r="AA8" s="36" t="s">
        <v>80</v>
      </c>
      <c r="AB8" s="40" t="s">
        <v>79</v>
      </c>
      <c r="AC8" s="41" t="s">
        <v>68</v>
      </c>
      <c r="AD8" s="36" t="s">
        <v>81</v>
      </c>
      <c r="AE8" s="36" t="s">
        <v>82</v>
      </c>
      <c r="AF8" s="36" t="s">
        <v>83</v>
      </c>
      <c r="AG8" s="4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</row>
    <row r="9" spans="1:47" ht="47.1" customHeight="1" x14ac:dyDescent="0.2">
      <c r="A9" s="23"/>
      <c r="B9" s="23"/>
      <c r="C9" s="30">
        <v>42919</v>
      </c>
      <c r="D9" s="47"/>
      <c r="E9" s="37" t="s">
        <v>88</v>
      </c>
      <c r="F9" s="41" t="s">
        <v>68</v>
      </c>
      <c r="G9" s="36" t="s">
        <v>89</v>
      </c>
      <c r="H9" s="38" t="s">
        <v>65</v>
      </c>
      <c r="I9" s="38" t="s">
        <v>65</v>
      </c>
      <c r="J9" s="40" t="s">
        <v>67</v>
      </c>
      <c r="K9" s="38" t="s">
        <v>65</v>
      </c>
      <c r="L9" s="41" t="s">
        <v>68</v>
      </c>
      <c r="M9" s="40" t="s">
        <v>70</v>
      </c>
      <c r="N9" s="42" t="s">
        <v>90</v>
      </c>
      <c r="O9" s="40" t="s">
        <v>72</v>
      </c>
      <c r="P9" s="41" t="s">
        <v>68</v>
      </c>
      <c r="Q9" s="40" t="s">
        <v>72</v>
      </c>
      <c r="R9" s="48" t="s">
        <v>91</v>
      </c>
      <c r="S9" s="48" t="s">
        <v>91</v>
      </c>
      <c r="T9" s="36" t="s">
        <v>92</v>
      </c>
      <c r="U9" s="36" t="s">
        <v>92</v>
      </c>
      <c r="V9" s="41" t="s">
        <v>68</v>
      </c>
      <c r="W9" s="43" t="s">
        <v>77</v>
      </c>
      <c r="X9" s="38" t="s">
        <v>65</v>
      </c>
      <c r="Y9" s="38" t="s">
        <v>65</v>
      </c>
      <c r="Z9" s="40" t="s">
        <v>79</v>
      </c>
      <c r="AA9" s="38" t="s">
        <v>65</v>
      </c>
      <c r="AB9" s="40" t="s">
        <v>79</v>
      </c>
      <c r="AC9" s="36" t="s">
        <v>93</v>
      </c>
      <c r="AD9" s="48" t="s">
        <v>91</v>
      </c>
      <c r="AE9" s="38" t="s">
        <v>65</v>
      </c>
      <c r="AF9" s="48" t="s">
        <v>91</v>
      </c>
      <c r="AG9" s="49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</row>
    <row r="10" spans="1:47" ht="47.1" customHeight="1" thickBot="1" x14ac:dyDescent="0.25">
      <c r="B10" s="34"/>
      <c r="C10" s="30">
        <v>42926</v>
      </c>
      <c r="D10" s="47"/>
      <c r="E10" s="38" t="s">
        <v>65</v>
      </c>
      <c r="F10" s="41" t="s">
        <v>68</v>
      </c>
      <c r="G10" s="36" t="s">
        <v>89</v>
      </c>
      <c r="H10" s="37" t="s">
        <v>94</v>
      </c>
      <c r="I10" s="50"/>
      <c r="J10" s="38" t="s">
        <v>65</v>
      </c>
      <c r="K10" s="37" t="s">
        <v>95</v>
      </c>
      <c r="L10" s="41" t="s">
        <v>68</v>
      </c>
      <c r="M10" s="51" t="s">
        <v>65</v>
      </c>
      <c r="N10" s="42" t="s">
        <v>90</v>
      </c>
      <c r="O10" s="51" t="s">
        <v>65</v>
      </c>
      <c r="P10" s="41" t="s">
        <v>68</v>
      </c>
      <c r="Q10" s="51" t="s">
        <v>65</v>
      </c>
      <c r="R10" s="51" t="s">
        <v>65</v>
      </c>
      <c r="S10" s="51" t="s">
        <v>65</v>
      </c>
      <c r="T10" s="36" t="s">
        <v>92</v>
      </c>
      <c r="U10" s="36" t="s">
        <v>92</v>
      </c>
      <c r="V10" s="41" t="s">
        <v>68</v>
      </c>
      <c r="W10" s="38" t="s">
        <v>65</v>
      </c>
      <c r="X10" s="38" t="s">
        <v>65</v>
      </c>
      <c r="Y10" s="38" t="s">
        <v>65</v>
      </c>
      <c r="Z10" s="38" t="s">
        <v>65</v>
      </c>
      <c r="AA10" s="38" t="s">
        <v>65</v>
      </c>
      <c r="AB10" s="38" t="s">
        <v>65</v>
      </c>
      <c r="AC10" s="36" t="s">
        <v>93</v>
      </c>
      <c r="AD10" s="38" t="s">
        <v>65</v>
      </c>
      <c r="AE10" s="37" t="s">
        <v>96</v>
      </c>
      <c r="AF10" s="38" t="s">
        <v>65</v>
      </c>
      <c r="AG10" s="4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</row>
    <row r="11" spans="1:47" ht="47.1" customHeight="1" x14ac:dyDescent="0.2">
      <c r="B11" s="34"/>
      <c r="C11" s="30">
        <v>42933</v>
      </c>
      <c r="D11" s="47"/>
      <c r="E11" s="52" t="s">
        <v>97</v>
      </c>
      <c r="F11" s="52" t="s">
        <v>97</v>
      </c>
      <c r="G11" s="52" t="s">
        <v>97</v>
      </c>
      <c r="H11" s="52" t="s">
        <v>97</v>
      </c>
      <c r="I11" s="52" t="s">
        <v>97</v>
      </c>
      <c r="J11" s="52" t="s">
        <v>97</v>
      </c>
      <c r="K11" s="52" t="s">
        <v>97</v>
      </c>
      <c r="L11" s="52" t="s">
        <v>97</v>
      </c>
      <c r="M11" s="53" t="s">
        <v>97</v>
      </c>
      <c r="N11" s="52" t="s">
        <v>97</v>
      </c>
      <c r="O11" s="52" t="s">
        <v>97</v>
      </c>
      <c r="P11" s="52" t="s">
        <v>97</v>
      </c>
      <c r="Q11" s="52" t="s">
        <v>97</v>
      </c>
      <c r="R11" s="52" t="s">
        <v>97</v>
      </c>
      <c r="S11" s="52" t="s">
        <v>97</v>
      </c>
      <c r="T11" s="52" t="s">
        <v>97</v>
      </c>
      <c r="U11" s="52" t="s">
        <v>97</v>
      </c>
      <c r="V11" s="52" t="s">
        <v>97</v>
      </c>
      <c r="W11" s="52" t="s">
        <v>97</v>
      </c>
      <c r="X11" s="52" t="s">
        <v>97</v>
      </c>
      <c r="Y11" s="52" t="s">
        <v>97</v>
      </c>
      <c r="Z11" s="52" t="s">
        <v>97</v>
      </c>
      <c r="AA11" s="52" t="s">
        <v>97</v>
      </c>
      <c r="AB11" s="52" t="s">
        <v>97</v>
      </c>
      <c r="AC11" s="52" t="s">
        <v>97</v>
      </c>
      <c r="AD11" s="52" t="s">
        <v>97</v>
      </c>
      <c r="AE11" s="52" t="s">
        <v>97</v>
      </c>
      <c r="AF11" s="52" t="s">
        <v>97</v>
      </c>
      <c r="AG11" s="4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</row>
    <row r="12" spans="1:47" ht="47.1" customHeight="1" x14ac:dyDescent="0.2">
      <c r="A12" s="23" t="s">
        <v>98</v>
      </c>
      <c r="B12" s="24" t="s">
        <v>99</v>
      </c>
      <c r="C12" s="30">
        <v>42940</v>
      </c>
      <c r="D12" s="47"/>
      <c r="E12" s="54" t="s">
        <v>100</v>
      </c>
      <c r="F12" s="36" t="s">
        <v>101</v>
      </c>
      <c r="G12" s="54" t="s">
        <v>102</v>
      </c>
      <c r="H12" s="43" t="s">
        <v>103</v>
      </c>
      <c r="I12" s="52" t="s">
        <v>104</v>
      </c>
      <c r="J12" s="36" t="s">
        <v>105</v>
      </c>
      <c r="K12" s="36" t="s">
        <v>105</v>
      </c>
      <c r="L12" s="38" t="s">
        <v>65</v>
      </c>
      <c r="M12" s="36" t="s">
        <v>106</v>
      </c>
      <c r="N12" s="54" t="s">
        <v>107</v>
      </c>
      <c r="O12" s="36" t="s">
        <v>74</v>
      </c>
      <c r="P12" s="55" t="s">
        <v>108</v>
      </c>
      <c r="Q12" s="36" t="s">
        <v>109</v>
      </c>
      <c r="R12" s="54" t="s">
        <v>107</v>
      </c>
      <c r="S12" s="56" t="s">
        <v>110</v>
      </c>
      <c r="T12" s="54" t="s">
        <v>111</v>
      </c>
      <c r="U12" s="54" t="s">
        <v>112</v>
      </c>
      <c r="V12" s="37" t="s">
        <v>113</v>
      </c>
      <c r="W12" s="36" t="s">
        <v>114</v>
      </c>
      <c r="X12" s="57" t="s">
        <v>115</v>
      </c>
      <c r="Y12" s="54" t="s">
        <v>116</v>
      </c>
      <c r="Z12" s="36" t="s">
        <v>114</v>
      </c>
      <c r="AA12" s="58" t="s">
        <v>117</v>
      </c>
      <c r="AB12" s="36" t="s">
        <v>118</v>
      </c>
      <c r="AC12" s="55" t="s">
        <v>108</v>
      </c>
      <c r="AD12" s="54" t="s">
        <v>119</v>
      </c>
      <c r="AE12" s="54" t="s">
        <v>119</v>
      </c>
      <c r="AF12" s="56" t="s">
        <v>120</v>
      </c>
      <c r="AG12" s="4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</row>
    <row r="13" spans="1:47" ht="47.1" customHeight="1" x14ac:dyDescent="0.2">
      <c r="B13" s="1"/>
      <c r="C13" s="30">
        <v>42947</v>
      </c>
      <c r="D13" s="47"/>
      <c r="E13" s="54" t="s">
        <v>100</v>
      </c>
      <c r="F13" s="36" t="s">
        <v>101</v>
      </c>
      <c r="G13" s="54" t="s">
        <v>102</v>
      </c>
      <c r="H13" s="43" t="s">
        <v>103</v>
      </c>
      <c r="I13" s="54" t="s">
        <v>121</v>
      </c>
      <c r="J13" s="36" t="s">
        <v>105</v>
      </c>
      <c r="K13" s="36" t="s">
        <v>105</v>
      </c>
      <c r="L13" s="37" t="s">
        <v>122</v>
      </c>
      <c r="M13" s="36" t="s">
        <v>106</v>
      </c>
      <c r="N13" s="54" t="s">
        <v>107</v>
      </c>
      <c r="O13" s="36" t="s">
        <v>74</v>
      </c>
      <c r="P13" s="38" t="s">
        <v>65</v>
      </c>
      <c r="Q13" s="36" t="s">
        <v>109</v>
      </c>
      <c r="R13" s="54" t="s">
        <v>107</v>
      </c>
      <c r="S13" s="56" t="s">
        <v>110</v>
      </c>
      <c r="T13" s="54" t="s">
        <v>111</v>
      </c>
      <c r="U13" s="54" t="s">
        <v>112</v>
      </c>
      <c r="V13" s="48" t="s">
        <v>91</v>
      </c>
      <c r="W13" s="36" t="s">
        <v>114</v>
      </c>
      <c r="X13" s="57" t="s">
        <v>115</v>
      </c>
      <c r="Y13" s="54" t="s">
        <v>116</v>
      </c>
      <c r="Z13" s="36" t="s">
        <v>114</v>
      </c>
      <c r="AA13" s="58" t="s">
        <v>117</v>
      </c>
      <c r="AB13" s="36" t="s">
        <v>118</v>
      </c>
      <c r="AC13" s="38" t="s">
        <v>65</v>
      </c>
      <c r="AD13" s="54" t="s">
        <v>119</v>
      </c>
      <c r="AE13" s="54" t="s">
        <v>119</v>
      </c>
      <c r="AF13" s="56" t="s">
        <v>120</v>
      </c>
      <c r="AG13" s="59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</row>
    <row r="14" spans="1:47" ht="47.1" customHeight="1" thickBot="1" x14ac:dyDescent="0.25">
      <c r="B14" s="34"/>
      <c r="C14" s="30">
        <v>42954</v>
      </c>
      <c r="D14" s="47"/>
      <c r="E14" s="54" t="s">
        <v>100</v>
      </c>
      <c r="F14" s="48" t="s">
        <v>91</v>
      </c>
      <c r="G14" s="54" t="s">
        <v>102</v>
      </c>
      <c r="H14" s="43" t="s">
        <v>103</v>
      </c>
      <c r="I14" s="54" t="s">
        <v>121</v>
      </c>
      <c r="J14" s="60" t="s">
        <v>123</v>
      </c>
      <c r="K14" s="54" t="s">
        <v>124</v>
      </c>
      <c r="L14" s="54" t="s">
        <v>125</v>
      </c>
      <c r="M14" s="51" t="s">
        <v>65</v>
      </c>
      <c r="N14" s="54" t="s">
        <v>107</v>
      </c>
      <c r="O14" s="37" t="s">
        <v>126</v>
      </c>
      <c r="P14" s="38" t="s">
        <v>65</v>
      </c>
      <c r="Q14" s="48" t="s">
        <v>91</v>
      </c>
      <c r="R14" s="54" t="s">
        <v>107</v>
      </c>
      <c r="S14" s="56" t="s">
        <v>110</v>
      </c>
      <c r="T14" s="54" t="s">
        <v>111</v>
      </c>
      <c r="U14" s="54" t="s">
        <v>112</v>
      </c>
      <c r="V14" s="38" t="s">
        <v>65</v>
      </c>
      <c r="W14" s="38" t="s">
        <v>65</v>
      </c>
      <c r="X14" s="57" t="s">
        <v>115</v>
      </c>
      <c r="Y14" s="54" t="s">
        <v>116</v>
      </c>
      <c r="Z14" s="38" t="s">
        <v>65</v>
      </c>
      <c r="AA14" s="58" t="s">
        <v>117</v>
      </c>
      <c r="AB14" s="48" t="s">
        <v>91</v>
      </c>
      <c r="AC14" s="38" t="s">
        <v>65</v>
      </c>
      <c r="AD14" s="54" t="s">
        <v>119</v>
      </c>
      <c r="AE14" s="54" t="s">
        <v>119</v>
      </c>
      <c r="AF14" s="56" t="s">
        <v>120</v>
      </c>
      <c r="AG14" s="59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</row>
    <row r="15" spans="1:47" ht="47.1" customHeight="1" x14ac:dyDescent="0.2">
      <c r="B15" s="61"/>
      <c r="C15" s="30">
        <v>42961</v>
      </c>
      <c r="D15" s="47"/>
      <c r="E15" s="54" t="s">
        <v>100</v>
      </c>
      <c r="F15" s="38" t="s">
        <v>65</v>
      </c>
      <c r="G15" s="54" t="s">
        <v>102</v>
      </c>
      <c r="H15" s="38" t="s">
        <v>65</v>
      </c>
      <c r="I15" s="54" t="s">
        <v>121</v>
      </c>
      <c r="J15" s="60" t="s">
        <v>123</v>
      </c>
      <c r="K15" s="54" t="s">
        <v>124</v>
      </c>
      <c r="L15" s="54" t="s">
        <v>125</v>
      </c>
      <c r="M15" s="37" t="s">
        <v>85</v>
      </c>
      <c r="N15" s="54" t="s">
        <v>107</v>
      </c>
      <c r="O15" s="55" t="s">
        <v>108</v>
      </c>
      <c r="P15" s="48" t="s">
        <v>91</v>
      </c>
      <c r="Q15" s="55" t="s">
        <v>108</v>
      </c>
      <c r="R15" s="54" t="s">
        <v>107</v>
      </c>
      <c r="S15" s="56" t="s">
        <v>110</v>
      </c>
      <c r="T15" s="54" t="s">
        <v>111</v>
      </c>
      <c r="U15" s="54" t="s">
        <v>112</v>
      </c>
      <c r="V15" s="38" t="s">
        <v>65</v>
      </c>
      <c r="W15" s="62" t="s">
        <v>71</v>
      </c>
      <c r="X15" s="57" t="s">
        <v>115</v>
      </c>
      <c r="Y15" s="54" t="s">
        <v>116</v>
      </c>
      <c r="Z15" s="37" t="s">
        <v>64</v>
      </c>
      <c r="AA15" s="58" t="s">
        <v>117</v>
      </c>
      <c r="AB15" s="38" t="s">
        <v>65</v>
      </c>
      <c r="AC15" s="37" t="s">
        <v>96</v>
      </c>
      <c r="AD15" s="54" t="s">
        <v>119</v>
      </c>
      <c r="AE15" s="54" t="s">
        <v>119</v>
      </c>
      <c r="AF15" s="56" t="s">
        <v>120</v>
      </c>
      <c r="AG15" s="59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</row>
    <row r="16" spans="1:47" ht="47.1" customHeight="1" x14ac:dyDescent="0.2">
      <c r="A16" s="23" t="s">
        <v>127</v>
      </c>
      <c r="B16" s="24" t="s">
        <v>128</v>
      </c>
      <c r="C16" s="30">
        <v>42968</v>
      </c>
      <c r="D16" s="47"/>
      <c r="E16" s="63" t="s">
        <v>129</v>
      </c>
      <c r="F16" s="56" t="s">
        <v>130</v>
      </c>
      <c r="G16" s="43" t="s">
        <v>131</v>
      </c>
      <c r="H16" s="64" t="s">
        <v>132</v>
      </c>
      <c r="I16" s="54" t="s">
        <v>121</v>
      </c>
      <c r="J16" s="60" t="s">
        <v>123</v>
      </c>
      <c r="K16" s="54" t="s">
        <v>124</v>
      </c>
      <c r="L16" s="54" t="s">
        <v>125</v>
      </c>
      <c r="M16" s="54" t="s">
        <v>133</v>
      </c>
      <c r="N16" s="63" t="s">
        <v>134</v>
      </c>
      <c r="O16" s="56" t="s">
        <v>135</v>
      </c>
      <c r="P16" s="43" t="s">
        <v>131</v>
      </c>
      <c r="Q16" s="54" t="s">
        <v>136</v>
      </c>
      <c r="R16" s="56" t="s">
        <v>120</v>
      </c>
      <c r="S16" s="65" t="s">
        <v>137</v>
      </c>
      <c r="T16" s="66" t="s">
        <v>138</v>
      </c>
      <c r="U16" s="38" t="s">
        <v>65</v>
      </c>
      <c r="V16" s="54" t="s">
        <v>139</v>
      </c>
      <c r="W16" s="54" t="s">
        <v>140</v>
      </c>
      <c r="X16" s="56" t="s">
        <v>141</v>
      </c>
      <c r="Y16" s="67" t="s">
        <v>142</v>
      </c>
      <c r="Z16" s="54" t="s">
        <v>121</v>
      </c>
      <c r="AA16" s="54" t="s">
        <v>143</v>
      </c>
      <c r="AB16" s="54" t="s">
        <v>119</v>
      </c>
      <c r="AC16" s="54" t="s">
        <v>144</v>
      </c>
      <c r="AD16" s="68" t="s">
        <v>145</v>
      </c>
      <c r="AE16" s="67" t="s">
        <v>146</v>
      </c>
      <c r="AF16" s="43" t="s">
        <v>147</v>
      </c>
      <c r="AG16" s="59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</row>
    <row r="17" spans="1:69" ht="47.1" customHeight="1" x14ac:dyDescent="0.2">
      <c r="B17" s="1"/>
      <c r="C17" s="30">
        <v>42975</v>
      </c>
      <c r="D17" s="47"/>
      <c r="E17" s="63" t="s">
        <v>129</v>
      </c>
      <c r="F17" s="56" t="s">
        <v>148</v>
      </c>
      <c r="G17" s="43" t="s">
        <v>131</v>
      </c>
      <c r="H17" s="64" t="s">
        <v>132</v>
      </c>
      <c r="I17" s="65" t="s">
        <v>149</v>
      </c>
      <c r="J17" s="60" t="s">
        <v>123</v>
      </c>
      <c r="K17" s="54" t="s">
        <v>124</v>
      </c>
      <c r="L17" s="54" t="s">
        <v>125</v>
      </c>
      <c r="M17" s="54" t="s">
        <v>133</v>
      </c>
      <c r="N17" s="63" t="s">
        <v>134</v>
      </c>
      <c r="O17" s="56" t="s">
        <v>135</v>
      </c>
      <c r="P17" s="43" t="s">
        <v>131</v>
      </c>
      <c r="Q17" s="54" t="s">
        <v>136</v>
      </c>
      <c r="R17" s="56" t="s">
        <v>120</v>
      </c>
      <c r="S17" s="65" t="s">
        <v>137</v>
      </c>
      <c r="T17" s="66" t="s">
        <v>138</v>
      </c>
      <c r="U17" s="48" t="s">
        <v>91</v>
      </c>
      <c r="V17" s="54" t="s">
        <v>139</v>
      </c>
      <c r="W17" s="54" t="s">
        <v>140</v>
      </c>
      <c r="X17" s="56" t="s">
        <v>141</v>
      </c>
      <c r="Y17" s="67" t="s">
        <v>142</v>
      </c>
      <c r="Z17" s="54" t="s">
        <v>121</v>
      </c>
      <c r="AA17" s="54" t="s">
        <v>143</v>
      </c>
      <c r="AB17" s="54" t="s">
        <v>119</v>
      </c>
      <c r="AC17" s="54" t="s">
        <v>144</v>
      </c>
      <c r="AD17" s="68" t="s">
        <v>145</v>
      </c>
      <c r="AE17" s="67" t="s">
        <v>146</v>
      </c>
      <c r="AF17" s="43" t="s">
        <v>147</v>
      </c>
      <c r="AG17" s="69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</row>
    <row r="18" spans="1:69" ht="47.1" customHeight="1" x14ac:dyDescent="0.2">
      <c r="A18" s="23"/>
      <c r="B18" s="24"/>
      <c r="C18" s="30">
        <v>42982</v>
      </c>
      <c r="D18" s="47"/>
      <c r="E18" s="63" t="s">
        <v>129</v>
      </c>
      <c r="F18" s="56" t="s">
        <v>148</v>
      </c>
      <c r="G18" s="43" t="s">
        <v>131</v>
      </c>
      <c r="H18" s="64" t="s">
        <v>132</v>
      </c>
      <c r="I18" s="65" t="s">
        <v>149</v>
      </c>
      <c r="J18" s="48" t="s">
        <v>91</v>
      </c>
      <c r="K18" s="43" t="s">
        <v>72</v>
      </c>
      <c r="L18" s="38" t="s">
        <v>65</v>
      </c>
      <c r="M18" s="54" t="s">
        <v>133</v>
      </c>
      <c r="N18" s="63" t="s">
        <v>134</v>
      </c>
      <c r="O18" s="56" t="s">
        <v>135</v>
      </c>
      <c r="P18" s="43" t="s">
        <v>131</v>
      </c>
      <c r="Q18" s="54" t="s">
        <v>136</v>
      </c>
      <c r="R18" s="56" t="s">
        <v>120</v>
      </c>
      <c r="S18" s="65" t="s">
        <v>137</v>
      </c>
      <c r="T18" s="66" t="s">
        <v>138</v>
      </c>
      <c r="U18" s="38" t="s">
        <v>65</v>
      </c>
      <c r="V18" s="54" t="s">
        <v>139</v>
      </c>
      <c r="W18" s="54" t="s">
        <v>140</v>
      </c>
      <c r="X18" s="56" t="s">
        <v>141</v>
      </c>
      <c r="Y18" s="67" t="s">
        <v>142</v>
      </c>
      <c r="Z18" s="54" t="s">
        <v>121</v>
      </c>
      <c r="AA18" s="54" t="s">
        <v>143</v>
      </c>
      <c r="AB18" s="54" t="s">
        <v>119</v>
      </c>
      <c r="AC18" s="54" t="s">
        <v>144</v>
      </c>
      <c r="AD18" s="68" t="s">
        <v>145</v>
      </c>
      <c r="AE18" s="67" t="s">
        <v>146</v>
      </c>
      <c r="AF18" s="43" t="s">
        <v>147</v>
      </c>
      <c r="AG18" s="69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</row>
    <row r="19" spans="1:69" ht="47.1" customHeight="1" thickBot="1" x14ac:dyDescent="0.25">
      <c r="B19" s="61"/>
      <c r="C19" s="30">
        <v>42989</v>
      </c>
      <c r="D19" s="47"/>
      <c r="E19" s="63" t="s">
        <v>129</v>
      </c>
      <c r="F19" s="56" t="s">
        <v>148</v>
      </c>
      <c r="G19" s="38" t="s">
        <v>65</v>
      </c>
      <c r="H19" s="64" t="s">
        <v>132</v>
      </c>
      <c r="I19" s="65" t="s">
        <v>149</v>
      </c>
      <c r="J19" s="38" t="s">
        <v>65</v>
      </c>
      <c r="K19" s="43" t="s">
        <v>72</v>
      </c>
      <c r="L19" s="70" t="s">
        <v>150</v>
      </c>
      <c r="M19" s="54" t="s">
        <v>133</v>
      </c>
      <c r="N19" s="63" t="s">
        <v>134</v>
      </c>
      <c r="O19" s="56" t="s">
        <v>135</v>
      </c>
      <c r="P19" s="37" t="s">
        <v>151</v>
      </c>
      <c r="Q19" s="54" t="s">
        <v>136</v>
      </c>
      <c r="R19" s="56" t="s">
        <v>120</v>
      </c>
      <c r="S19" s="65" t="s">
        <v>137</v>
      </c>
      <c r="T19" s="66" t="s">
        <v>138</v>
      </c>
      <c r="U19" s="70" t="s">
        <v>152</v>
      </c>
      <c r="V19" s="54" t="s">
        <v>139</v>
      </c>
      <c r="W19" s="54" t="s">
        <v>140</v>
      </c>
      <c r="X19" s="56" t="s">
        <v>141</v>
      </c>
      <c r="Y19" s="67" t="s">
        <v>142</v>
      </c>
      <c r="Z19" s="54" t="s">
        <v>121</v>
      </c>
      <c r="AA19" s="54" t="s">
        <v>143</v>
      </c>
      <c r="AB19" s="54" t="s">
        <v>119</v>
      </c>
      <c r="AC19" s="54" t="s">
        <v>144</v>
      </c>
      <c r="AD19" s="68" t="s">
        <v>145</v>
      </c>
      <c r="AE19" s="67" t="s">
        <v>146</v>
      </c>
      <c r="AF19" s="38" t="s">
        <v>65</v>
      </c>
      <c r="AG19" s="69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</row>
    <row r="20" spans="1:69" ht="47.1" customHeight="1" thickBot="1" x14ac:dyDescent="0.25">
      <c r="A20" s="23" t="s">
        <v>153</v>
      </c>
      <c r="B20" s="71" t="s">
        <v>154</v>
      </c>
      <c r="C20" s="30">
        <v>42996</v>
      </c>
      <c r="D20" s="47"/>
      <c r="E20" s="48" t="s">
        <v>91</v>
      </c>
      <c r="F20" s="72"/>
      <c r="G20" s="38" t="s">
        <v>65</v>
      </c>
      <c r="H20" s="73" t="s">
        <v>155</v>
      </c>
      <c r="I20" s="74" t="s">
        <v>149</v>
      </c>
      <c r="J20" s="73" t="s">
        <v>156</v>
      </c>
      <c r="K20" s="43" t="s">
        <v>72</v>
      </c>
      <c r="L20" s="70" t="s">
        <v>150</v>
      </c>
      <c r="M20" s="75" t="s">
        <v>157</v>
      </c>
      <c r="N20" s="65" t="s">
        <v>158</v>
      </c>
      <c r="O20" s="54" t="s">
        <v>121</v>
      </c>
      <c r="P20" s="54" t="s">
        <v>121</v>
      </c>
      <c r="Q20" s="56" t="s">
        <v>135</v>
      </c>
      <c r="R20" s="64" t="s">
        <v>159</v>
      </c>
      <c r="S20" s="54" t="s">
        <v>107</v>
      </c>
      <c r="T20" s="41" t="s">
        <v>68</v>
      </c>
      <c r="U20" s="70" t="s">
        <v>152</v>
      </c>
      <c r="V20" s="75" t="s">
        <v>157</v>
      </c>
      <c r="W20" s="76" t="s">
        <v>160</v>
      </c>
      <c r="X20" s="77" t="s">
        <v>161</v>
      </c>
      <c r="Y20" s="48" t="s">
        <v>91</v>
      </c>
      <c r="Z20" s="38" t="s">
        <v>65</v>
      </c>
      <c r="AA20" s="66" t="s">
        <v>162</v>
      </c>
      <c r="AB20" s="66" t="s">
        <v>163</v>
      </c>
      <c r="AC20" s="78" t="s">
        <v>164</v>
      </c>
      <c r="AD20" s="64" t="s">
        <v>165</v>
      </c>
      <c r="AE20" s="41" t="s">
        <v>68</v>
      </c>
      <c r="AF20" s="54" t="s">
        <v>119</v>
      </c>
      <c r="AG20" s="69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</row>
    <row r="21" spans="1:69" ht="47.1" customHeight="1" thickBot="1" x14ac:dyDescent="0.25">
      <c r="B21" s="1"/>
      <c r="C21" s="30">
        <v>43003</v>
      </c>
      <c r="D21" s="47"/>
      <c r="E21" s="43" t="s">
        <v>166</v>
      </c>
      <c r="F21" s="72"/>
      <c r="G21" s="70" t="s">
        <v>167</v>
      </c>
      <c r="H21" s="73" t="s">
        <v>155</v>
      </c>
      <c r="I21" s="79" t="s">
        <v>168</v>
      </c>
      <c r="J21" s="73" t="s">
        <v>156</v>
      </c>
      <c r="K21" s="80" t="s">
        <v>169</v>
      </c>
      <c r="L21" s="43" t="s">
        <v>166</v>
      </c>
      <c r="M21" s="75" t="s">
        <v>157</v>
      </c>
      <c r="N21" s="65" t="s">
        <v>158</v>
      </c>
      <c r="O21" s="54" t="s">
        <v>121</v>
      </c>
      <c r="P21" s="54" t="s">
        <v>121</v>
      </c>
      <c r="Q21" s="56" t="s">
        <v>135</v>
      </c>
      <c r="R21" s="64" t="s">
        <v>159</v>
      </c>
      <c r="S21" s="54" t="s">
        <v>107</v>
      </c>
      <c r="T21" s="41" t="s">
        <v>68</v>
      </c>
      <c r="U21" s="40" t="s">
        <v>131</v>
      </c>
      <c r="V21" s="75" t="s">
        <v>157</v>
      </c>
      <c r="W21" s="76" t="s">
        <v>160</v>
      </c>
      <c r="X21" s="77" t="s">
        <v>161</v>
      </c>
      <c r="Y21" s="43" t="s">
        <v>131</v>
      </c>
      <c r="Z21" s="55" t="s">
        <v>108</v>
      </c>
      <c r="AA21" s="66" t="s">
        <v>162</v>
      </c>
      <c r="AB21" s="66" t="s">
        <v>163</v>
      </c>
      <c r="AC21" s="78" t="s">
        <v>164</v>
      </c>
      <c r="AD21" s="64" t="s">
        <v>165</v>
      </c>
      <c r="AE21" s="41" t="s">
        <v>68</v>
      </c>
      <c r="AF21" s="54" t="s">
        <v>119</v>
      </c>
      <c r="AG21" s="4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</row>
    <row r="22" spans="1:69" ht="47.1" customHeight="1" thickBot="1" x14ac:dyDescent="0.25">
      <c r="B22" s="2"/>
      <c r="C22" s="30">
        <v>43010</v>
      </c>
      <c r="D22" s="47"/>
      <c r="E22" s="43" t="s">
        <v>166</v>
      </c>
      <c r="F22" s="72"/>
      <c r="G22" s="41" t="s">
        <v>68</v>
      </c>
      <c r="H22" s="73" t="s">
        <v>155</v>
      </c>
      <c r="I22" s="79" t="s">
        <v>168</v>
      </c>
      <c r="J22" s="73" t="s">
        <v>156</v>
      </c>
      <c r="K22" s="80" t="s">
        <v>169</v>
      </c>
      <c r="L22" s="43" t="s">
        <v>166</v>
      </c>
      <c r="M22" s="75" t="s">
        <v>157</v>
      </c>
      <c r="N22" s="65" t="s">
        <v>158</v>
      </c>
      <c r="O22" s="54" t="s">
        <v>121</v>
      </c>
      <c r="P22" s="54" t="s">
        <v>121</v>
      </c>
      <c r="Q22" s="56" t="s">
        <v>135</v>
      </c>
      <c r="R22" s="64" t="s">
        <v>159</v>
      </c>
      <c r="S22" s="54" t="s">
        <v>107</v>
      </c>
      <c r="T22" s="70" t="s">
        <v>170</v>
      </c>
      <c r="U22" s="40" t="s">
        <v>131</v>
      </c>
      <c r="V22" s="75" t="s">
        <v>157</v>
      </c>
      <c r="W22" s="76" t="s">
        <v>160</v>
      </c>
      <c r="X22" s="77" t="s">
        <v>161</v>
      </c>
      <c r="Y22" s="43" t="s">
        <v>131</v>
      </c>
      <c r="Z22" s="41" t="s">
        <v>68</v>
      </c>
      <c r="AA22" s="66" t="s">
        <v>162</v>
      </c>
      <c r="AB22" s="66" t="s">
        <v>163</v>
      </c>
      <c r="AC22" s="78" t="s">
        <v>164</v>
      </c>
      <c r="AD22" s="64" t="s">
        <v>165</v>
      </c>
      <c r="AE22" s="70" t="s">
        <v>171</v>
      </c>
      <c r="AF22" s="54" t="s">
        <v>119</v>
      </c>
      <c r="AG22" s="4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</row>
    <row r="23" spans="1:69" ht="47.1" customHeight="1" thickBot="1" x14ac:dyDescent="0.25">
      <c r="B23" s="61"/>
      <c r="C23" s="30">
        <v>43017</v>
      </c>
      <c r="D23" s="47"/>
      <c r="E23" s="43" t="s">
        <v>166</v>
      </c>
      <c r="F23" s="38" t="s">
        <v>65</v>
      </c>
      <c r="G23" s="41" t="s">
        <v>68</v>
      </c>
      <c r="H23" s="73" t="s">
        <v>155</v>
      </c>
      <c r="I23" s="79" t="s">
        <v>168</v>
      </c>
      <c r="J23" s="73" t="s">
        <v>156</v>
      </c>
      <c r="K23" s="80" t="s">
        <v>169</v>
      </c>
      <c r="L23" s="43" t="s">
        <v>166</v>
      </c>
      <c r="M23" s="75" t="s">
        <v>157</v>
      </c>
      <c r="N23" s="65" t="s">
        <v>158</v>
      </c>
      <c r="O23" s="54" t="s">
        <v>121</v>
      </c>
      <c r="P23" s="54" t="s">
        <v>121</v>
      </c>
      <c r="Q23" s="56" t="s">
        <v>135</v>
      </c>
      <c r="R23" s="64" t="s">
        <v>159</v>
      </c>
      <c r="S23" s="54" t="s">
        <v>107</v>
      </c>
      <c r="T23" s="81" t="s">
        <v>91</v>
      </c>
      <c r="U23" s="40" t="s">
        <v>131</v>
      </c>
      <c r="V23" s="75" t="s">
        <v>157</v>
      </c>
      <c r="W23" s="76" t="s">
        <v>160</v>
      </c>
      <c r="X23" s="82" t="s">
        <v>161</v>
      </c>
      <c r="Y23" s="43" t="s">
        <v>131</v>
      </c>
      <c r="Z23" s="41" t="s">
        <v>68</v>
      </c>
      <c r="AA23" s="66" t="s">
        <v>162</v>
      </c>
      <c r="AB23" s="66" t="s">
        <v>163</v>
      </c>
      <c r="AC23" s="78" t="s">
        <v>164</v>
      </c>
      <c r="AD23" s="64" t="s">
        <v>165</v>
      </c>
      <c r="AE23" s="38" t="s">
        <v>65</v>
      </c>
      <c r="AF23" s="54" t="s">
        <v>119</v>
      </c>
      <c r="AG23" s="4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</row>
    <row r="24" spans="1:69" ht="47.1" customHeight="1" thickTop="1" x14ac:dyDescent="0.2">
      <c r="A24" s="23" t="s">
        <v>172</v>
      </c>
      <c r="B24" s="71" t="s">
        <v>173</v>
      </c>
      <c r="C24" s="30">
        <v>43024</v>
      </c>
      <c r="D24" s="47"/>
      <c r="E24" s="66" t="s">
        <v>174</v>
      </c>
      <c r="F24" s="54" t="s">
        <v>112</v>
      </c>
      <c r="G24" s="75" t="s">
        <v>157</v>
      </c>
      <c r="H24" s="66" t="s">
        <v>174</v>
      </c>
      <c r="I24" s="58" t="s">
        <v>168</v>
      </c>
      <c r="J24" s="83" t="s">
        <v>175</v>
      </c>
      <c r="K24" s="80" t="s">
        <v>169</v>
      </c>
      <c r="L24" s="63" t="s">
        <v>176</v>
      </c>
      <c r="M24" s="36" t="s">
        <v>177</v>
      </c>
      <c r="N24" s="40" t="s">
        <v>70</v>
      </c>
      <c r="O24" s="84" t="s">
        <v>65</v>
      </c>
      <c r="P24" s="63" t="s">
        <v>176</v>
      </c>
      <c r="Q24" s="38" t="s">
        <v>65</v>
      </c>
      <c r="R24" s="41" t="s">
        <v>68</v>
      </c>
      <c r="S24" s="58" t="s">
        <v>178</v>
      </c>
      <c r="T24" s="38" t="s">
        <v>65</v>
      </c>
      <c r="U24" s="36" t="s">
        <v>179</v>
      </c>
      <c r="V24" s="66" t="s">
        <v>180</v>
      </c>
      <c r="W24" s="85" t="s">
        <v>65</v>
      </c>
      <c r="X24" s="54" t="s">
        <v>112</v>
      </c>
      <c r="Y24" s="86" t="s">
        <v>68</v>
      </c>
      <c r="Z24" s="58" t="s">
        <v>117</v>
      </c>
      <c r="AA24" s="36" t="s">
        <v>181</v>
      </c>
      <c r="AB24" s="41" t="s">
        <v>68</v>
      </c>
      <c r="AC24" s="76" t="s">
        <v>182</v>
      </c>
      <c r="AD24" s="38" t="s">
        <v>65</v>
      </c>
      <c r="AE24" s="38" t="s">
        <v>65</v>
      </c>
      <c r="AF24" s="66" t="s">
        <v>180</v>
      </c>
      <c r="AG24" s="4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</row>
    <row r="25" spans="1:69" ht="47.1" customHeight="1" x14ac:dyDescent="0.2">
      <c r="B25" s="1"/>
      <c r="C25" s="30">
        <v>43031</v>
      </c>
      <c r="D25" s="47"/>
      <c r="E25" s="66" t="s">
        <v>174</v>
      </c>
      <c r="F25" s="54" t="s">
        <v>112</v>
      </c>
      <c r="G25" s="75" t="s">
        <v>157</v>
      </c>
      <c r="H25" s="66" t="s">
        <v>174</v>
      </c>
      <c r="I25" s="66" t="s">
        <v>138</v>
      </c>
      <c r="J25" s="83" t="s">
        <v>175</v>
      </c>
      <c r="K25" s="70" t="s">
        <v>183</v>
      </c>
      <c r="L25" s="63" t="s">
        <v>176</v>
      </c>
      <c r="M25" s="36" t="s">
        <v>184</v>
      </c>
      <c r="N25" s="40" t="s">
        <v>70</v>
      </c>
      <c r="O25" s="87" t="s">
        <v>91</v>
      </c>
      <c r="P25" s="63" t="s">
        <v>176</v>
      </c>
      <c r="Q25" s="38" t="s">
        <v>65</v>
      </c>
      <c r="R25" s="41" t="s">
        <v>68</v>
      </c>
      <c r="S25" s="58" t="s">
        <v>178</v>
      </c>
      <c r="T25" s="43" t="s">
        <v>185</v>
      </c>
      <c r="U25" s="36" t="s">
        <v>179</v>
      </c>
      <c r="V25" s="66" t="s">
        <v>180</v>
      </c>
      <c r="W25" s="88" t="s">
        <v>91</v>
      </c>
      <c r="X25" s="54" t="s">
        <v>112</v>
      </c>
      <c r="Y25" s="86" t="s">
        <v>68</v>
      </c>
      <c r="Z25" s="58" t="s">
        <v>117</v>
      </c>
      <c r="AA25" s="36" t="s">
        <v>181</v>
      </c>
      <c r="AB25" s="41" t="s">
        <v>68</v>
      </c>
      <c r="AC25" s="76" t="s">
        <v>182</v>
      </c>
      <c r="AD25" s="38" t="s">
        <v>65</v>
      </c>
      <c r="AE25" s="40" t="s">
        <v>166</v>
      </c>
      <c r="AF25" s="66" t="s">
        <v>180</v>
      </c>
      <c r="AG25" s="4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</row>
    <row r="26" spans="1:69" ht="47.1" customHeight="1" x14ac:dyDescent="0.2">
      <c r="B26" s="34"/>
      <c r="C26" s="30">
        <v>43038</v>
      </c>
      <c r="D26" s="47"/>
      <c r="E26" s="66" t="s">
        <v>174</v>
      </c>
      <c r="F26" s="54" t="s">
        <v>112</v>
      </c>
      <c r="G26" s="75" t="s">
        <v>157</v>
      </c>
      <c r="H26" s="66" t="s">
        <v>174</v>
      </c>
      <c r="I26" s="66" t="s">
        <v>138</v>
      </c>
      <c r="J26" s="83" t="s">
        <v>175</v>
      </c>
      <c r="K26" s="70" t="s">
        <v>183</v>
      </c>
      <c r="L26" s="63" t="s">
        <v>176</v>
      </c>
      <c r="M26" s="36" t="s">
        <v>184</v>
      </c>
      <c r="N26" s="40" t="s">
        <v>70</v>
      </c>
      <c r="O26" s="41" t="s">
        <v>68</v>
      </c>
      <c r="P26" s="63" t="s">
        <v>176</v>
      </c>
      <c r="Q26" s="41" t="s">
        <v>68</v>
      </c>
      <c r="R26" s="38" t="s">
        <v>65</v>
      </c>
      <c r="S26" s="58" t="s">
        <v>178</v>
      </c>
      <c r="T26" s="43" t="s">
        <v>186</v>
      </c>
      <c r="U26" s="36" t="s">
        <v>179</v>
      </c>
      <c r="V26" s="66" t="s">
        <v>180</v>
      </c>
      <c r="W26" s="41" t="s">
        <v>68</v>
      </c>
      <c r="X26" s="54" t="s">
        <v>112</v>
      </c>
      <c r="Y26" s="89" t="s">
        <v>187</v>
      </c>
      <c r="Z26" s="58" t="s">
        <v>117</v>
      </c>
      <c r="AA26" s="36" t="s">
        <v>181</v>
      </c>
      <c r="AB26" s="37" t="s">
        <v>95</v>
      </c>
      <c r="AC26" s="76" t="s">
        <v>182</v>
      </c>
      <c r="AD26" s="41" t="s">
        <v>68</v>
      </c>
      <c r="AE26" s="40" t="s">
        <v>166</v>
      </c>
      <c r="AF26" s="66" t="s">
        <v>180</v>
      </c>
      <c r="AG26" s="69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</row>
    <row r="27" spans="1:69" ht="47.1" customHeight="1" x14ac:dyDescent="0.2">
      <c r="B27" s="61"/>
      <c r="C27" s="30">
        <v>43045</v>
      </c>
      <c r="D27" s="47"/>
      <c r="E27" s="66" t="s">
        <v>174</v>
      </c>
      <c r="F27" s="54" t="s">
        <v>112</v>
      </c>
      <c r="G27" s="75" t="s">
        <v>157</v>
      </c>
      <c r="H27" s="66" t="s">
        <v>174</v>
      </c>
      <c r="I27" s="66" t="s">
        <v>138</v>
      </c>
      <c r="J27" s="83" t="s">
        <v>175</v>
      </c>
      <c r="K27" s="38" t="s">
        <v>65</v>
      </c>
      <c r="L27" s="63" t="s">
        <v>176</v>
      </c>
      <c r="M27" s="36" t="s">
        <v>184</v>
      </c>
      <c r="N27" s="48" t="s">
        <v>91</v>
      </c>
      <c r="O27" s="41" t="s">
        <v>68</v>
      </c>
      <c r="P27" s="63" t="s">
        <v>176</v>
      </c>
      <c r="Q27" s="41" t="s">
        <v>68</v>
      </c>
      <c r="R27" s="38" t="s">
        <v>65</v>
      </c>
      <c r="S27" s="58" t="s">
        <v>178</v>
      </c>
      <c r="T27" s="43" t="s">
        <v>186</v>
      </c>
      <c r="U27" s="36" t="s">
        <v>179</v>
      </c>
      <c r="V27" s="66" t="s">
        <v>180</v>
      </c>
      <c r="W27" s="41" t="s">
        <v>68</v>
      </c>
      <c r="X27" s="54" t="s">
        <v>112</v>
      </c>
      <c r="Y27" s="85" t="s">
        <v>65</v>
      </c>
      <c r="Z27" s="58" t="s">
        <v>117</v>
      </c>
      <c r="AA27" s="36" t="s">
        <v>181</v>
      </c>
      <c r="AB27" s="38" t="s">
        <v>65</v>
      </c>
      <c r="AC27" s="76" t="s">
        <v>182</v>
      </c>
      <c r="AD27" s="41" t="s">
        <v>68</v>
      </c>
      <c r="AE27" s="40" t="s">
        <v>166</v>
      </c>
      <c r="AF27" s="66" t="s">
        <v>180</v>
      </c>
      <c r="AG27" s="69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</row>
    <row r="28" spans="1:69" ht="47.1" customHeight="1" x14ac:dyDescent="0.2">
      <c r="A28" s="23" t="s">
        <v>188</v>
      </c>
      <c r="B28" s="61" t="s">
        <v>189</v>
      </c>
      <c r="C28" s="30">
        <v>43052</v>
      </c>
      <c r="D28" s="47"/>
      <c r="E28" s="90" t="s">
        <v>190</v>
      </c>
      <c r="F28" s="66" t="s">
        <v>174</v>
      </c>
      <c r="G28" s="91" t="s">
        <v>191</v>
      </c>
      <c r="H28" s="38" t="s">
        <v>65</v>
      </c>
      <c r="I28" s="66" t="s">
        <v>138</v>
      </c>
      <c r="J28" s="38" t="s">
        <v>65</v>
      </c>
      <c r="K28" s="66" t="s">
        <v>174</v>
      </c>
      <c r="L28" s="90" t="s">
        <v>190</v>
      </c>
      <c r="M28" s="66" t="s">
        <v>162</v>
      </c>
      <c r="N28" s="64" t="s">
        <v>192</v>
      </c>
      <c r="O28" s="63" t="s">
        <v>193</v>
      </c>
      <c r="P28" s="77" t="s">
        <v>194</v>
      </c>
      <c r="Q28" s="83" t="s">
        <v>195</v>
      </c>
      <c r="R28" s="91" t="s">
        <v>196</v>
      </c>
      <c r="S28" s="66" t="s">
        <v>197</v>
      </c>
      <c r="T28" s="56" t="s">
        <v>198</v>
      </c>
      <c r="U28" s="68" t="s">
        <v>199</v>
      </c>
      <c r="V28" s="68" t="s">
        <v>200</v>
      </c>
      <c r="W28" s="91" t="s">
        <v>201</v>
      </c>
      <c r="X28" s="92" t="s">
        <v>65</v>
      </c>
      <c r="Y28" s="77" t="s">
        <v>202</v>
      </c>
      <c r="Z28" s="93" t="s">
        <v>203</v>
      </c>
      <c r="AA28" s="91" t="s">
        <v>204</v>
      </c>
      <c r="AB28" s="58" t="s">
        <v>205</v>
      </c>
      <c r="AC28" s="56" t="s">
        <v>130</v>
      </c>
      <c r="AD28" s="36" t="s">
        <v>206</v>
      </c>
      <c r="AE28" s="65" t="s">
        <v>137</v>
      </c>
      <c r="AF28" s="38" t="s">
        <v>65</v>
      </c>
      <c r="AG28" s="69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</row>
    <row r="29" spans="1:69" s="95" customFormat="1" ht="47.1" customHeight="1" x14ac:dyDescent="0.2">
      <c r="A29" s="1"/>
      <c r="B29" s="1"/>
      <c r="C29" s="30">
        <v>43059</v>
      </c>
      <c r="D29" s="47"/>
      <c r="E29" s="90" t="s">
        <v>190</v>
      </c>
      <c r="F29" s="66" t="s">
        <v>174</v>
      </c>
      <c r="G29" s="91" t="s">
        <v>191</v>
      </c>
      <c r="H29" s="52" t="s">
        <v>207</v>
      </c>
      <c r="I29" s="84" t="s">
        <v>65</v>
      </c>
      <c r="J29" s="52" t="s">
        <v>207</v>
      </c>
      <c r="K29" s="66" t="s">
        <v>174</v>
      </c>
      <c r="L29" s="90" t="s">
        <v>190</v>
      </c>
      <c r="M29" s="66" t="s">
        <v>162</v>
      </c>
      <c r="N29" s="64" t="s">
        <v>192</v>
      </c>
      <c r="O29" s="63" t="s">
        <v>193</v>
      </c>
      <c r="P29" s="77" t="s">
        <v>194</v>
      </c>
      <c r="Q29" s="94" t="s">
        <v>195</v>
      </c>
      <c r="R29" s="91" t="s">
        <v>196</v>
      </c>
      <c r="S29" s="66" t="s">
        <v>197</v>
      </c>
      <c r="T29" s="56" t="s">
        <v>198</v>
      </c>
      <c r="U29" s="68" t="s">
        <v>199</v>
      </c>
      <c r="V29" s="68" t="s">
        <v>200</v>
      </c>
      <c r="W29" s="91" t="s">
        <v>201</v>
      </c>
      <c r="X29" s="37" t="s">
        <v>87</v>
      </c>
      <c r="Y29" s="77" t="s">
        <v>202</v>
      </c>
      <c r="Z29" s="93" t="s">
        <v>203</v>
      </c>
      <c r="AA29" s="91" t="s">
        <v>204</v>
      </c>
      <c r="AB29" s="58" t="s">
        <v>205</v>
      </c>
      <c r="AC29" s="56" t="s">
        <v>130</v>
      </c>
      <c r="AD29" s="36" t="s">
        <v>206</v>
      </c>
      <c r="AE29" s="65" t="s">
        <v>137</v>
      </c>
      <c r="AF29" s="55" t="s">
        <v>108</v>
      </c>
      <c r="AG29" s="69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</row>
    <row r="30" spans="1:69" ht="47.1" customHeight="1" x14ac:dyDescent="0.2">
      <c r="B30" s="1"/>
      <c r="C30" s="30">
        <v>43066</v>
      </c>
      <c r="D30" s="47"/>
      <c r="E30" s="90" t="s">
        <v>190</v>
      </c>
      <c r="F30" s="66" t="s">
        <v>174</v>
      </c>
      <c r="G30" s="91" t="s">
        <v>191</v>
      </c>
      <c r="H30" s="41" t="s">
        <v>68</v>
      </c>
      <c r="I30" s="40" t="s">
        <v>208</v>
      </c>
      <c r="J30" s="41" t="s">
        <v>68</v>
      </c>
      <c r="K30" s="66" t="s">
        <v>174</v>
      </c>
      <c r="L30" s="90" t="s">
        <v>190</v>
      </c>
      <c r="M30" s="66" t="s">
        <v>162</v>
      </c>
      <c r="N30" s="64" t="s">
        <v>192</v>
      </c>
      <c r="O30" s="63" t="s">
        <v>193</v>
      </c>
      <c r="P30" s="77" t="s">
        <v>194</v>
      </c>
      <c r="Q30" s="94" t="s">
        <v>195</v>
      </c>
      <c r="R30" s="91" t="s">
        <v>196</v>
      </c>
      <c r="S30" s="66" t="s">
        <v>197</v>
      </c>
      <c r="T30" s="56" t="s">
        <v>198</v>
      </c>
      <c r="U30" s="68" t="s">
        <v>199</v>
      </c>
      <c r="V30" s="68" t="s">
        <v>200</v>
      </c>
      <c r="W30" s="91" t="s">
        <v>201</v>
      </c>
      <c r="X30" s="41" t="s">
        <v>68</v>
      </c>
      <c r="Y30" s="77" t="s">
        <v>202</v>
      </c>
      <c r="Z30" s="93" t="s">
        <v>203</v>
      </c>
      <c r="AA30" s="91" t="s">
        <v>204</v>
      </c>
      <c r="AB30" s="58" t="s">
        <v>205</v>
      </c>
      <c r="AC30" s="56" t="s">
        <v>130</v>
      </c>
      <c r="AD30" s="36" t="s">
        <v>206</v>
      </c>
      <c r="AE30" s="65" t="s">
        <v>137</v>
      </c>
      <c r="AF30" s="41" t="s">
        <v>68</v>
      </c>
      <c r="AG30" s="49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</row>
    <row r="31" spans="1:69" ht="47.1" customHeight="1" x14ac:dyDescent="0.2">
      <c r="B31" s="34"/>
      <c r="C31" s="30">
        <v>43073</v>
      </c>
      <c r="D31" s="47"/>
      <c r="E31" s="90" t="s">
        <v>190</v>
      </c>
      <c r="F31" s="66" t="s">
        <v>174</v>
      </c>
      <c r="G31" s="91" t="s">
        <v>191</v>
      </c>
      <c r="H31" s="41" t="s">
        <v>68</v>
      </c>
      <c r="I31" s="40" t="s">
        <v>208</v>
      </c>
      <c r="J31" s="41" t="s">
        <v>68</v>
      </c>
      <c r="K31" s="66" t="s">
        <v>174</v>
      </c>
      <c r="L31" s="90" t="s">
        <v>190</v>
      </c>
      <c r="M31" s="66" t="s">
        <v>162</v>
      </c>
      <c r="N31" s="64" t="s">
        <v>192</v>
      </c>
      <c r="O31" s="63" t="s">
        <v>193</v>
      </c>
      <c r="P31" s="77" t="s">
        <v>194</v>
      </c>
      <c r="Q31" s="94" t="s">
        <v>195</v>
      </c>
      <c r="R31" s="91" t="s">
        <v>196</v>
      </c>
      <c r="S31" s="66" t="s">
        <v>197</v>
      </c>
      <c r="T31" s="56" t="s">
        <v>198</v>
      </c>
      <c r="U31" s="68" t="s">
        <v>199</v>
      </c>
      <c r="V31" s="68" t="s">
        <v>200</v>
      </c>
      <c r="W31" s="91" t="s">
        <v>201</v>
      </c>
      <c r="X31" s="41" t="s">
        <v>68</v>
      </c>
      <c r="Y31" s="77" t="s">
        <v>202</v>
      </c>
      <c r="Z31" s="93" t="s">
        <v>203</v>
      </c>
      <c r="AA31" s="91" t="s">
        <v>204</v>
      </c>
      <c r="AB31" s="58" t="s">
        <v>205</v>
      </c>
      <c r="AC31" s="56" t="s">
        <v>130</v>
      </c>
      <c r="AD31" s="36" t="s">
        <v>206</v>
      </c>
      <c r="AE31" s="65" t="s">
        <v>137</v>
      </c>
      <c r="AF31" s="41" t="s">
        <v>68</v>
      </c>
      <c r="AG31" s="96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</row>
    <row r="32" spans="1:69" ht="47.1" customHeight="1" thickBot="1" x14ac:dyDescent="0.25">
      <c r="A32" s="23"/>
      <c r="B32" s="24"/>
      <c r="C32" s="30">
        <v>43080</v>
      </c>
      <c r="D32" s="47"/>
      <c r="E32" s="38" t="s">
        <v>65</v>
      </c>
      <c r="F32" s="38" t="s">
        <v>65</v>
      </c>
      <c r="G32" s="38" t="s">
        <v>65</v>
      </c>
      <c r="H32" s="38" t="s">
        <v>65</v>
      </c>
      <c r="I32" s="40" t="s">
        <v>208</v>
      </c>
      <c r="J32" s="38" t="s">
        <v>65</v>
      </c>
      <c r="K32" s="81" t="s">
        <v>91</v>
      </c>
      <c r="L32" s="38" t="s">
        <v>65</v>
      </c>
      <c r="M32" s="38" t="s">
        <v>65</v>
      </c>
      <c r="N32" s="38" t="s">
        <v>65</v>
      </c>
      <c r="O32" s="38" t="s">
        <v>65</v>
      </c>
      <c r="P32" s="38" t="s">
        <v>65</v>
      </c>
      <c r="Q32" s="38" t="s">
        <v>65</v>
      </c>
      <c r="R32" s="38" t="s">
        <v>65</v>
      </c>
      <c r="S32" s="38" t="s">
        <v>65</v>
      </c>
      <c r="T32" s="38" t="s">
        <v>65</v>
      </c>
      <c r="U32" s="38" t="s">
        <v>65</v>
      </c>
      <c r="V32" s="38" t="s">
        <v>65</v>
      </c>
      <c r="W32" s="38" t="s">
        <v>65</v>
      </c>
      <c r="X32" s="38" t="s">
        <v>65</v>
      </c>
      <c r="Y32" s="38" t="s">
        <v>65</v>
      </c>
      <c r="Z32" s="38" t="s">
        <v>65</v>
      </c>
      <c r="AA32" s="37" t="s">
        <v>209</v>
      </c>
      <c r="AB32" s="38" t="s">
        <v>65</v>
      </c>
      <c r="AC32" s="38" t="s">
        <v>65</v>
      </c>
      <c r="AD32" s="38" t="s">
        <v>65</v>
      </c>
      <c r="AE32" s="81" t="s">
        <v>91</v>
      </c>
      <c r="AF32" s="37" t="s">
        <v>122</v>
      </c>
      <c r="AG32" s="96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</row>
    <row r="33" spans="1:47" s="100" customFormat="1" ht="47.1" customHeight="1" thickTop="1" thickBot="1" x14ac:dyDescent="0.25">
      <c r="A33" s="61"/>
      <c r="B33" s="15"/>
      <c r="C33" s="30">
        <v>43087</v>
      </c>
      <c r="D33" s="47"/>
      <c r="E33" s="38" t="s">
        <v>65</v>
      </c>
      <c r="F33" s="81" t="s">
        <v>91</v>
      </c>
      <c r="G33" s="81" t="s">
        <v>91</v>
      </c>
      <c r="H33" s="81" t="s">
        <v>91</v>
      </c>
      <c r="I33" s="38" t="s">
        <v>65</v>
      </c>
      <c r="J33" s="81" t="s">
        <v>91</v>
      </c>
      <c r="K33" s="81" t="s">
        <v>91</v>
      </c>
      <c r="L33" s="81" t="s">
        <v>91</v>
      </c>
      <c r="M33" s="81" t="s">
        <v>91</v>
      </c>
      <c r="N33" s="97" t="s">
        <v>65</v>
      </c>
      <c r="O33" s="81" t="s">
        <v>91</v>
      </c>
      <c r="P33" s="81" t="s">
        <v>91</v>
      </c>
      <c r="Q33" s="81" t="s">
        <v>91</v>
      </c>
      <c r="R33" s="81" t="s">
        <v>91</v>
      </c>
      <c r="S33" s="81" t="s">
        <v>91</v>
      </c>
      <c r="T33" s="81" t="s">
        <v>91</v>
      </c>
      <c r="U33" s="81" t="s">
        <v>91</v>
      </c>
      <c r="V33" s="81" t="s">
        <v>91</v>
      </c>
      <c r="W33" s="81" t="s">
        <v>91</v>
      </c>
      <c r="X33" s="81" t="s">
        <v>91</v>
      </c>
      <c r="Y33" s="81" t="s">
        <v>91</v>
      </c>
      <c r="Z33" s="81" t="s">
        <v>91</v>
      </c>
      <c r="AA33" s="38" t="s">
        <v>65</v>
      </c>
      <c r="AB33" s="98" t="s">
        <v>91</v>
      </c>
      <c r="AC33" s="98" t="s">
        <v>91</v>
      </c>
      <c r="AD33" s="98" t="s">
        <v>91</v>
      </c>
      <c r="AE33" s="81" t="s">
        <v>91</v>
      </c>
      <c r="AF33" s="81" t="s">
        <v>91</v>
      </c>
      <c r="AG33" s="96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</row>
    <row r="34" spans="1:47" s="100" customFormat="1" ht="47.1" customHeight="1" thickTop="1" thickBot="1" x14ac:dyDescent="0.25">
      <c r="A34" s="101"/>
      <c r="B34" s="24"/>
      <c r="C34" s="30">
        <v>43094</v>
      </c>
      <c r="D34" s="47"/>
      <c r="E34" s="102" t="s">
        <v>210</v>
      </c>
      <c r="F34" s="102" t="s">
        <v>210</v>
      </c>
      <c r="G34" s="102" t="s">
        <v>210</v>
      </c>
      <c r="H34" s="102" t="s">
        <v>210</v>
      </c>
      <c r="I34" s="102" t="s">
        <v>91</v>
      </c>
      <c r="J34" s="102" t="s">
        <v>210</v>
      </c>
      <c r="K34" s="103" t="s">
        <v>210</v>
      </c>
      <c r="L34" s="103" t="s">
        <v>210</v>
      </c>
      <c r="M34" s="104" t="s">
        <v>210</v>
      </c>
      <c r="N34" s="105" t="s">
        <v>210</v>
      </c>
      <c r="O34" s="102" t="s">
        <v>210</v>
      </c>
      <c r="P34" s="102" t="s">
        <v>210</v>
      </c>
      <c r="Q34" s="102" t="s">
        <v>210</v>
      </c>
      <c r="R34" s="102" t="s">
        <v>210</v>
      </c>
      <c r="S34" s="102" t="s">
        <v>210</v>
      </c>
      <c r="T34" s="102" t="s">
        <v>210</v>
      </c>
      <c r="U34" s="102" t="s">
        <v>210</v>
      </c>
      <c r="V34" s="102" t="s">
        <v>210</v>
      </c>
      <c r="W34" s="102" t="s">
        <v>210</v>
      </c>
      <c r="X34" s="102" t="s">
        <v>210</v>
      </c>
      <c r="Y34" s="102" t="s">
        <v>210</v>
      </c>
      <c r="Z34" s="102" t="s">
        <v>210</v>
      </c>
      <c r="AA34" s="106" t="s">
        <v>210</v>
      </c>
      <c r="AB34" s="106" t="s">
        <v>210</v>
      </c>
      <c r="AC34" s="106" t="s">
        <v>210</v>
      </c>
      <c r="AD34" s="106" t="s">
        <v>210</v>
      </c>
      <c r="AE34" s="106" t="s">
        <v>210</v>
      </c>
      <c r="AF34" s="106" t="s">
        <v>210</v>
      </c>
      <c r="AG34" s="107"/>
      <c r="AH34" s="108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</row>
    <row r="35" spans="1:47" ht="47.1" customHeight="1" thickTop="1" thickBot="1" x14ac:dyDescent="0.25">
      <c r="A35" s="1" t="s">
        <v>211</v>
      </c>
      <c r="B35" s="24" t="s">
        <v>212</v>
      </c>
      <c r="C35" s="30">
        <v>43101</v>
      </c>
      <c r="D35" s="47"/>
      <c r="E35" s="91" t="s">
        <v>213</v>
      </c>
      <c r="F35" s="64" t="s">
        <v>192</v>
      </c>
      <c r="G35" s="66" t="s">
        <v>174</v>
      </c>
      <c r="H35" s="54" t="s">
        <v>214</v>
      </c>
      <c r="I35" s="102" t="s">
        <v>210</v>
      </c>
      <c r="J35" s="36" t="s">
        <v>215</v>
      </c>
      <c r="K35" s="68" t="s">
        <v>199</v>
      </c>
      <c r="L35" s="109" t="s">
        <v>216</v>
      </c>
      <c r="M35" s="67" t="s">
        <v>217</v>
      </c>
      <c r="N35" s="91" t="s">
        <v>218</v>
      </c>
      <c r="O35" s="68" t="s">
        <v>219</v>
      </c>
      <c r="P35" s="67" t="s">
        <v>220</v>
      </c>
      <c r="Q35" s="36" t="s">
        <v>221</v>
      </c>
      <c r="R35" s="65" t="s">
        <v>222</v>
      </c>
      <c r="S35" s="91" t="s">
        <v>191</v>
      </c>
      <c r="T35" s="109" t="s">
        <v>223</v>
      </c>
      <c r="U35" s="76" t="s">
        <v>182</v>
      </c>
      <c r="V35" s="91" t="s">
        <v>196</v>
      </c>
      <c r="W35" s="65" t="s">
        <v>137</v>
      </c>
      <c r="X35" s="48" t="s">
        <v>91</v>
      </c>
      <c r="Y35" s="91" t="s">
        <v>224</v>
      </c>
      <c r="Z35" s="91" t="s">
        <v>201</v>
      </c>
      <c r="AA35" s="64" t="s">
        <v>225</v>
      </c>
      <c r="AB35" s="65" t="s">
        <v>226</v>
      </c>
      <c r="AC35" s="66" t="s">
        <v>180</v>
      </c>
      <c r="AD35" s="66" t="s">
        <v>180</v>
      </c>
      <c r="AE35" s="91" t="s">
        <v>204</v>
      </c>
      <c r="AF35" s="110" t="s">
        <v>227</v>
      </c>
      <c r="AG35" s="111"/>
      <c r="AH35" s="108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</row>
    <row r="36" spans="1:47" ht="47.1" customHeight="1" thickTop="1" x14ac:dyDescent="0.2">
      <c r="B36" s="23"/>
      <c r="C36" s="30">
        <v>43108</v>
      </c>
      <c r="D36" s="47"/>
      <c r="E36" s="91" t="s">
        <v>213</v>
      </c>
      <c r="F36" s="64" t="s">
        <v>192</v>
      </c>
      <c r="G36" s="66" t="s">
        <v>174</v>
      </c>
      <c r="H36" s="54" t="s">
        <v>214</v>
      </c>
      <c r="I36" s="78" t="s">
        <v>228</v>
      </c>
      <c r="J36" s="36" t="s">
        <v>215</v>
      </c>
      <c r="K36" s="68" t="s">
        <v>199</v>
      </c>
      <c r="L36" s="109" t="s">
        <v>216</v>
      </c>
      <c r="M36" s="67" t="s">
        <v>217</v>
      </c>
      <c r="N36" s="91" t="s">
        <v>218</v>
      </c>
      <c r="O36" s="68" t="s">
        <v>219</v>
      </c>
      <c r="P36" s="67" t="s">
        <v>220</v>
      </c>
      <c r="Q36" s="36" t="s">
        <v>221</v>
      </c>
      <c r="R36" s="65" t="s">
        <v>222</v>
      </c>
      <c r="S36" s="91" t="s">
        <v>191</v>
      </c>
      <c r="T36" s="109" t="s">
        <v>223</v>
      </c>
      <c r="U36" s="76" t="s">
        <v>182</v>
      </c>
      <c r="V36" s="91" t="s">
        <v>196</v>
      </c>
      <c r="W36" s="65" t="s">
        <v>137</v>
      </c>
      <c r="X36" s="40" t="s">
        <v>103</v>
      </c>
      <c r="Y36" s="91" t="s">
        <v>224</v>
      </c>
      <c r="Z36" s="91" t="s">
        <v>201</v>
      </c>
      <c r="AA36" s="64" t="s">
        <v>225</v>
      </c>
      <c r="AB36" s="65" t="s">
        <v>226</v>
      </c>
      <c r="AC36" s="66" t="s">
        <v>180</v>
      </c>
      <c r="AD36" s="66" t="s">
        <v>180</v>
      </c>
      <c r="AE36" s="91" t="s">
        <v>204</v>
      </c>
      <c r="AF36" s="110" t="s">
        <v>227</v>
      </c>
      <c r="AG36" s="112"/>
      <c r="AH36" s="108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</row>
    <row r="37" spans="1:47" ht="47.1" customHeight="1" x14ac:dyDescent="0.2">
      <c r="A37" s="23"/>
      <c r="B37" s="24"/>
      <c r="C37" s="30">
        <v>43115</v>
      </c>
      <c r="D37" s="47"/>
      <c r="E37" s="91" t="s">
        <v>213</v>
      </c>
      <c r="F37" s="64" t="s">
        <v>192</v>
      </c>
      <c r="G37" s="66" t="s">
        <v>174</v>
      </c>
      <c r="H37" s="54" t="s">
        <v>214</v>
      </c>
      <c r="I37" s="78" t="s">
        <v>228</v>
      </c>
      <c r="J37" s="36" t="s">
        <v>215</v>
      </c>
      <c r="K37" s="68" t="s">
        <v>199</v>
      </c>
      <c r="L37" s="109" t="s">
        <v>216</v>
      </c>
      <c r="M37" s="67" t="s">
        <v>217</v>
      </c>
      <c r="N37" s="91" t="s">
        <v>218</v>
      </c>
      <c r="O37" s="68" t="s">
        <v>219</v>
      </c>
      <c r="P37" s="67" t="s">
        <v>220</v>
      </c>
      <c r="Q37" s="36" t="s">
        <v>221</v>
      </c>
      <c r="R37" s="65" t="s">
        <v>222</v>
      </c>
      <c r="S37" s="91" t="s">
        <v>191</v>
      </c>
      <c r="T37" s="109" t="s">
        <v>223</v>
      </c>
      <c r="U37" s="76" t="s">
        <v>182</v>
      </c>
      <c r="V37" s="91" t="s">
        <v>196</v>
      </c>
      <c r="W37" s="65" t="s">
        <v>137</v>
      </c>
      <c r="X37" s="40" t="s">
        <v>103</v>
      </c>
      <c r="Y37" s="91" t="s">
        <v>224</v>
      </c>
      <c r="Z37" s="91" t="s">
        <v>201</v>
      </c>
      <c r="AA37" s="64" t="s">
        <v>225</v>
      </c>
      <c r="AB37" s="65" t="s">
        <v>226</v>
      </c>
      <c r="AC37" s="66" t="s">
        <v>180</v>
      </c>
      <c r="AD37" s="66" t="s">
        <v>180</v>
      </c>
      <c r="AE37" s="91" t="s">
        <v>204</v>
      </c>
      <c r="AF37" s="110" t="s">
        <v>227</v>
      </c>
      <c r="AG37" s="33"/>
      <c r="AH37" s="108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</row>
    <row r="38" spans="1:47" ht="47.1" customHeight="1" x14ac:dyDescent="0.2">
      <c r="A38" s="23"/>
      <c r="B38" s="24"/>
      <c r="C38" s="30">
        <v>43122</v>
      </c>
      <c r="D38" s="47"/>
      <c r="E38" s="91" t="s">
        <v>213</v>
      </c>
      <c r="F38" s="64" t="s">
        <v>192</v>
      </c>
      <c r="G38" s="66" t="s">
        <v>174</v>
      </c>
      <c r="H38" s="54" t="s">
        <v>214</v>
      </c>
      <c r="I38" s="78" t="s">
        <v>228</v>
      </c>
      <c r="J38" s="36" t="s">
        <v>215</v>
      </c>
      <c r="K38" s="68" t="s">
        <v>199</v>
      </c>
      <c r="L38" s="109" t="s">
        <v>216</v>
      </c>
      <c r="M38" s="67" t="s">
        <v>217</v>
      </c>
      <c r="N38" s="91" t="s">
        <v>218</v>
      </c>
      <c r="O38" s="68" t="s">
        <v>219</v>
      </c>
      <c r="P38" s="67" t="s">
        <v>220</v>
      </c>
      <c r="Q38" s="36" t="s">
        <v>221</v>
      </c>
      <c r="R38" s="65" t="s">
        <v>222</v>
      </c>
      <c r="S38" s="91" t="s">
        <v>191</v>
      </c>
      <c r="T38" s="109" t="s">
        <v>223</v>
      </c>
      <c r="U38" s="76" t="s">
        <v>182</v>
      </c>
      <c r="V38" s="91" t="s">
        <v>196</v>
      </c>
      <c r="W38" s="65" t="s">
        <v>137</v>
      </c>
      <c r="X38" s="40" t="s">
        <v>103</v>
      </c>
      <c r="Y38" s="91" t="s">
        <v>224</v>
      </c>
      <c r="Z38" s="91" t="s">
        <v>201</v>
      </c>
      <c r="AA38" s="64" t="s">
        <v>225</v>
      </c>
      <c r="AB38" s="65" t="s">
        <v>226</v>
      </c>
      <c r="AC38" s="66" t="s">
        <v>180</v>
      </c>
      <c r="AD38" s="66" t="s">
        <v>180</v>
      </c>
      <c r="AE38" s="91" t="s">
        <v>204</v>
      </c>
      <c r="AF38" s="110" t="s">
        <v>227</v>
      </c>
      <c r="AG38" s="33"/>
      <c r="AH38" s="108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</row>
    <row r="39" spans="1:47" ht="47.1" customHeight="1" x14ac:dyDescent="0.2">
      <c r="A39" s="1" t="s">
        <v>229</v>
      </c>
      <c r="B39" s="24" t="s">
        <v>230</v>
      </c>
      <c r="C39" s="30">
        <v>43129</v>
      </c>
      <c r="D39" s="47"/>
      <c r="E39" s="70" t="s">
        <v>150</v>
      </c>
      <c r="F39" s="40" t="s">
        <v>231</v>
      </c>
      <c r="G39" s="65" t="s">
        <v>158</v>
      </c>
      <c r="H39" s="36" t="s">
        <v>232</v>
      </c>
      <c r="I39" s="50"/>
      <c r="J39" s="66" t="s">
        <v>233</v>
      </c>
      <c r="K39" s="76" t="s">
        <v>234</v>
      </c>
      <c r="L39" s="91" t="s">
        <v>213</v>
      </c>
      <c r="M39" s="70" t="s">
        <v>170</v>
      </c>
      <c r="N39" s="93" t="s">
        <v>203</v>
      </c>
      <c r="O39" s="66" t="s">
        <v>163</v>
      </c>
      <c r="P39" s="91" t="s">
        <v>235</v>
      </c>
      <c r="Q39" s="66" t="s">
        <v>236</v>
      </c>
      <c r="R39" s="66" t="s">
        <v>197</v>
      </c>
      <c r="S39" s="54" t="s">
        <v>237</v>
      </c>
      <c r="T39" s="91" t="s">
        <v>238</v>
      </c>
      <c r="U39" s="66" t="s">
        <v>138</v>
      </c>
      <c r="V39" s="70" t="s">
        <v>239</v>
      </c>
      <c r="W39" s="66" t="s">
        <v>162</v>
      </c>
      <c r="X39" s="66" t="s">
        <v>138</v>
      </c>
      <c r="Y39" s="63" t="s">
        <v>193</v>
      </c>
      <c r="Z39" s="113" t="s">
        <v>240</v>
      </c>
      <c r="AA39" s="70" t="s">
        <v>241</v>
      </c>
      <c r="AB39" s="91" t="s">
        <v>238</v>
      </c>
      <c r="AC39" s="60" t="s">
        <v>242</v>
      </c>
      <c r="AD39" s="76" t="s">
        <v>243</v>
      </c>
      <c r="AE39" s="83" t="s">
        <v>175</v>
      </c>
      <c r="AF39" s="91" t="s">
        <v>244</v>
      </c>
      <c r="AG39" s="33"/>
      <c r="AH39" s="108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</row>
    <row r="40" spans="1:47" ht="47.1" customHeight="1" thickBot="1" x14ac:dyDescent="0.25">
      <c r="B40" s="1"/>
      <c r="C40" s="30">
        <v>43136</v>
      </c>
      <c r="D40" s="47"/>
      <c r="E40" s="84" t="s">
        <v>65</v>
      </c>
      <c r="F40" s="40" t="s">
        <v>231</v>
      </c>
      <c r="G40" s="65" t="s">
        <v>158</v>
      </c>
      <c r="H40" s="36" t="s">
        <v>232</v>
      </c>
      <c r="I40" s="48" t="s">
        <v>91</v>
      </c>
      <c r="J40" s="66" t="s">
        <v>233</v>
      </c>
      <c r="K40" s="76" t="s">
        <v>234</v>
      </c>
      <c r="L40" s="91" t="s">
        <v>213</v>
      </c>
      <c r="M40" s="84" t="s">
        <v>65</v>
      </c>
      <c r="N40" s="93" t="s">
        <v>203</v>
      </c>
      <c r="O40" s="66" t="s">
        <v>163</v>
      </c>
      <c r="P40" s="91" t="s">
        <v>235</v>
      </c>
      <c r="Q40" s="66" t="s">
        <v>233</v>
      </c>
      <c r="R40" s="66" t="s">
        <v>197</v>
      </c>
      <c r="S40" s="54" t="s">
        <v>237</v>
      </c>
      <c r="T40" s="91" t="s">
        <v>238</v>
      </c>
      <c r="U40" s="66" t="s">
        <v>138</v>
      </c>
      <c r="V40" s="58" t="s">
        <v>205</v>
      </c>
      <c r="W40" s="66" t="s">
        <v>162</v>
      </c>
      <c r="X40" s="66" t="s">
        <v>138</v>
      </c>
      <c r="Y40" s="63" t="s">
        <v>193</v>
      </c>
      <c r="Z40" s="63" t="s">
        <v>240</v>
      </c>
      <c r="AA40" s="81" t="s">
        <v>91</v>
      </c>
      <c r="AB40" s="91" t="s">
        <v>238</v>
      </c>
      <c r="AC40" s="60" t="s">
        <v>242</v>
      </c>
      <c r="AD40" s="76" t="s">
        <v>243</v>
      </c>
      <c r="AE40" s="83" t="s">
        <v>175</v>
      </c>
      <c r="AF40" s="91" t="s">
        <v>244</v>
      </c>
      <c r="AG40" s="33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</row>
    <row r="41" spans="1:47" ht="47.1" customHeight="1" thickTop="1" thickBot="1" x14ac:dyDescent="0.25">
      <c r="B41" s="2"/>
      <c r="C41" s="30">
        <v>43143</v>
      </c>
      <c r="D41" s="47"/>
      <c r="E41" s="41" t="s">
        <v>68</v>
      </c>
      <c r="F41" s="40" t="s">
        <v>231</v>
      </c>
      <c r="G41" s="65" t="s">
        <v>158</v>
      </c>
      <c r="H41" s="36" t="s">
        <v>232</v>
      </c>
      <c r="I41" s="52" t="s">
        <v>207</v>
      </c>
      <c r="J41" s="66" t="s">
        <v>233</v>
      </c>
      <c r="K41" s="76" t="s">
        <v>234</v>
      </c>
      <c r="L41" s="91" t="s">
        <v>213</v>
      </c>
      <c r="M41" s="114" t="s">
        <v>245</v>
      </c>
      <c r="N41" s="93" t="s">
        <v>203</v>
      </c>
      <c r="O41" s="66" t="s">
        <v>163</v>
      </c>
      <c r="P41" s="91" t="s">
        <v>235</v>
      </c>
      <c r="Q41" s="66" t="s">
        <v>233</v>
      </c>
      <c r="R41" s="66" t="s">
        <v>197</v>
      </c>
      <c r="S41" s="54" t="s">
        <v>237</v>
      </c>
      <c r="T41" s="91" t="s">
        <v>238</v>
      </c>
      <c r="U41" s="66" t="s">
        <v>138</v>
      </c>
      <c r="V41" s="58" t="s">
        <v>205</v>
      </c>
      <c r="W41" s="66" t="s">
        <v>162</v>
      </c>
      <c r="X41" s="66" t="s">
        <v>138</v>
      </c>
      <c r="Y41" s="63" t="s">
        <v>193</v>
      </c>
      <c r="Z41" s="63" t="s">
        <v>240</v>
      </c>
      <c r="AA41" s="81" t="s">
        <v>91</v>
      </c>
      <c r="AB41" s="91" t="s">
        <v>238</v>
      </c>
      <c r="AC41" s="60" t="s">
        <v>242</v>
      </c>
      <c r="AD41" s="76" t="s">
        <v>243</v>
      </c>
      <c r="AE41" s="83" t="s">
        <v>175</v>
      </c>
      <c r="AF41" s="91" t="s">
        <v>244</v>
      </c>
      <c r="AG41" s="4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</row>
    <row r="42" spans="1:47" ht="47.1" customHeight="1" thickTop="1" x14ac:dyDescent="0.2">
      <c r="A42" s="115" t="s">
        <v>246</v>
      </c>
      <c r="B42" s="2"/>
      <c r="C42" s="30">
        <v>43150</v>
      </c>
      <c r="D42" s="47"/>
      <c r="E42" s="41" t="s">
        <v>68</v>
      </c>
      <c r="F42" s="84" t="s">
        <v>65</v>
      </c>
      <c r="G42" s="65" t="s">
        <v>158</v>
      </c>
      <c r="H42" s="36" t="s">
        <v>232</v>
      </c>
      <c r="I42" s="37" t="s">
        <v>95</v>
      </c>
      <c r="J42" s="66" t="s">
        <v>233</v>
      </c>
      <c r="K42" s="76" t="s">
        <v>234</v>
      </c>
      <c r="L42" s="91" t="s">
        <v>213</v>
      </c>
      <c r="M42" s="114" t="s">
        <v>245</v>
      </c>
      <c r="N42" s="93" t="s">
        <v>203</v>
      </c>
      <c r="O42" s="66" t="s">
        <v>163</v>
      </c>
      <c r="P42" s="91" t="s">
        <v>235</v>
      </c>
      <c r="Q42" s="66" t="s">
        <v>233</v>
      </c>
      <c r="R42" s="66" t="s">
        <v>197</v>
      </c>
      <c r="S42" s="54" t="s">
        <v>237</v>
      </c>
      <c r="T42" s="91" t="s">
        <v>238</v>
      </c>
      <c r="U42" s="66" t="s">
        <v>138</v>
      </c>
      <c r="V42" s="58" t="s">
        <v>205</v>
      </c>
      <c r="W42" s="66" t="s">
        <v>162</v>
      </c>
      <c r="X42" s="66" t="s">
        <v>138</v>
      </c>
      <c r="Y42" s="63" t="s">
        <v>193</v>
      </c>
      <c r="Z42" s="63" t="s">
        <v>240</v>
      </c>
      <c r="AA42" s="38" t="s">
        <v>65</v>
      </c>
      <c r="AB42" s="91" t="s">
        <v>238</v>
      </c>
      <c r="AC42" s="60" t="s">
        <v>242</v>
      </c>
      <c r="AD42" s="76" t="s">
        <v>243</v>
      </c>
      <c r="AE42" s="83" t="s">
        <v>175</v>
      </c>
      <c r="AF42" s="91" t="s">
        <v>244</v>
      </c>
      <c r="AG42" s="4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</row>
    <row r="43" spans="1:47" ht="47.1" customHeight="1" x14ac:dyDescent="0.2">
      <c r="A43" s="1" t="s">
        <v>247</v>
      </c>
      <c r="B43" s="24" t="s">
        <v>248</v>
      </c>
      <c r="C43" s="30">
        <v>43157</v>
      </c>
      <c r="D43" s="47"/>
      <c r="E43" s="116" t="s">
        <v>249</v>
      </c>
      <c r="F43" s="76" t="s">
        <v>160</v>
      </c>
      <c r="G43" s="36" t="s">
        <v>250</v>
      </c>
      <c r="H43" s="77" t="s">
        <v>251</v>
      </c>
      <c r="I43" s="84" t="s">
        <v>65</v>
      </c>
      <c r="J43" s="56" t="s">
        <v>252</v>
      </c>
      <c r="K43" s="54" t="s">
        <v>214</v>
      </c>
      <c r="L43" s="36" t="s">
        <v>253</v>
      </c>
      <c r="M43" s="114" t="s">
        <v>245</v>
      </c>
      <c r="N43" s="52" t="s">
        <v>207</v>
      </c>
      <c r="O43" s="36" t="s">
        <v>206</v>
      </c>
      <c r="P43" s="117" t="s">
        <v>254</v>
      </c>
      <c r="Q43" s="91" t="s">
        <v>255</v>
      </c>
      <c r="R43" s="52" t="s">
        <v>207</v>
      </c>
      <c r="S43" s="38" t="s">
        <v>65</v>
      </c>
      <c r="T43" s="54" t="s">
        <v>256</v>
      </c>
      <c r="U43" s="60" t="s">
        <v>242</v>
      </c>
      <c r="V43" s="58" t="s">
        <v>205</v>
      </c>
      <c r="W43" s="64" t="s">
        <v>192</v>
      </c>
      <c r="X43" s="91" t="s">
        <v>224</v>
      </c>
      <c r="Y43" s="118" t="s">
        <v>257</v>
      </c>
      <c r="Z43" s="64" t="s">
        <v>225</v>
      </c>
      <c r="AA43" s="38" t="s">
        <v>65</v>
      </c>
      <c r="AB43" s="110" t="s">
        <v>227</v>
      </c>
      <c r="AC43" s="36" t="s">
        <v>258</v>
      </c>
      <c r="AD43" s="83" t="s">
        <v>195</v>
      </c>
      <c r="AE43" s="54" t="s">
        <v>259</v>
      </c>
      <c r="AF43" s="68" t="s">
        <v>219</v>
      </c>
      <c r="AG43" s="44"/>
      <c r="AH43" s="4"/>
      <c r="AI43" s="4"/>
      <c r="AJ43" s="4"/>
    </row>
    <row r="44" spans="1:47" ht="47.1" customHeight="1" x14ac:dyDescent="0.2">
      <c r="B44" s="1"/>
      <c r="C44" s="30">
        <v>43164</v>
      </c>
      <c r="D44" s="47"/>
      <c r="E44" s="116" t="s">
        <v>249</v>
      </c>
      <c r="F44" s="76" t="s">
        <v>160</v>
      </c>
      <c r="G44" s="36" t="s">
        <v>250</v>
      </c>
      <c r="H44" s="77" t="s">
        <v>251</v>
      </c>
      <c r="I44" s="91" t="s">
        <v>204</v>
      </c>
      <c r="J44" s="56" t="s">
        <v>252</v>
      </c>
      <c r="K44" s="54" t="s">
        <v>214</v>
      </c>
      <c r="L44" s="36" t="s">
        <v>253</v>
      </c>
      <c r="M44" s="114" t="s">
        <v>245</v>
      </c>
      <c r="N44" s="87" t="s">
        <v>91</v>
      </c>
      <c r="O44" s="36" t="s">
        <v>206</v>
      </c>
      <c r="P44" s="117" t="s">
        <v>254</v>
      </c>
      <c r="Q44" s="91" t="s">
        <v>255</v>
      </c>
      <c r="R44" s="40" t="s">
        <v>260</v>
      </c>
      <c r="S44" s="38" t="s">
        <v>65</v>
      </c>
      <c r="T44" s="54" t="s">
        <v>256</v>
      </c>
      <c r="U44" s="60" t="s">
        <v>242</v>
      </c>
      <c r="V44" s="40" t="s">
        <v>131</v>
      </c>
      <c r="W44" s="64" t="s">
        <v>192</v>
      </c>
      <c r="X44" s="91" t="s">
        <v>224</v>
      </c>
      <c r="Y44" s="118" t="s">
        <v>257</v>
      </c>
      <c r="Z44" s="64" t="s">
        <v>225</v>
      </c>
      <c r="AA44" s="43" t="s">
        <v>131</v>
      </c>
      <c r="AB44" s="110" t="s">
        <v>227</v>
      </c>
      <c r="AC44" s="36" t="s">
        <v>258</v>
      </c>
      <c r="AD44" s="94" t="s">
        <v>195</v>
      </c>
      <c r="AE44" s="54" t="s">
        <v>259</v>
      </c>
      <c r="AF44" s="68" t="s">
        <v>219</v>
      </c>
      <c r="AG44" s="44"/>
      <c r="AH44" s="4"/>
      <c r="AI44" s="4"/>
      <c r="AJ44" s="4"/>
    </row>
    <row r="45" spans="1:47" ht="47.1" customHeight="1" x14ac:dyDescent="0.2">
      <c r="A45" s="23"/>
      <c r="B45" s="24"/>
      <c r="C45" s="30">
        <v>43171</v>
      </c>
      <c r="D45" s="47"/>
      <c r="E45" s="116" t="s">
        <v>249</v>
      </c>
      <c r="F45" s="76" t="s">
        <v>160</v>
      </c>
      <c r="G45" s="36" t="s">
        <v>250</v>
      </c>
      <c r="H45" s="77" t="s">
        <v>251</v>
      </c>
      <c r="I45" s="91" t="s">
        <v>204</v>
      </c>
      <c r="J45" s="56" t="s">
        <v>252</v>
      </c>
      <c r="K45" s="54" t="s">
        <v>214</v>
      </c>
      <c r="L45" s="36" t="s">
        <v>253</v>
      </c>
      <c r="M45" s="87" t="s">
        <v>91</v>
      </c>
      <c r="N45" s="84" t="s">
        <v>65</v>
      </c>
      <c r="O45" s="36" t="s">
        <v>206</v>
      </c>
      <c r="P45" s="117" t="s">
        <v>254</v>
      </c>
      <c r="Q45" s="91" t="s">
        <v>255</v>
      </c>
      <c r="R45" s="40" t="s">
        <v>260</v>
      </c>
      <c r="S45" s="109" t="s">
        <v>223</v>
      </c>
      <c r="T45" s="54" t="s">
        <v>256</v>
      </c>
      <c r="U45" s="60" t="s">
        <v>242</v>
      </c>
      <c r="V45" s="40" t="s">
        <v>131</v>
      </c>
      <c r="W45" s="64" t="s">
        <v>192</v>
      </c>
      <c r="X45" s="91" t="s">
        <v>224</v>
      </c>
      <c r="Y45" s="118" t="s">
        <v>257</v>
      </c>
      <c r="Z45" s="64" t="s">
        <v>225</v>
      </c>
      <c r="AA45" s="43" t="s">
        <v>131</v>
      </c>
      <c r="AB45" s="110" t="s">
        <v>227</v>
      </c>
      <c r="AC45" s="36" t="s">
        <v>258</v>
      </c>
      <c r="AD45" s="94" t="s">
        <v>195</v>
      </c>
      <c r="AE45" s="54" t="s">
        <v>259</v>
      </c>
      <c r="AF45" s="68" t="s">
        <v>219</v>
      </c>
      <c r="AG45" s="44"/>
      <c r="AH45" s="4"/>
      <c r="AI45" s="4"/>
      <c r="AJ45" s="4"/>
    </row>
    <row r="46" spans="1:47" ht="47.1" customHeight="1" thickBot="1" x14ac:dyDescent="0.25">
      <c r="A46" s="23"/>
      <c r="B46" s="24"/>
      <c r="C46" s="30">
        <v>43178</v>
      </c>
      <c r="D46" s="47"/>
      <c r="E46" s="116" t="s">
        <v>249</v>
      </c>
      <c r="F46" s="76" t="s">
        <v>160</v>
      </c>
      <c r="G46" s="36" t="s">
        <v>250</v>
      </c>
      <c r="H46" s="82" t="s">
        <v>251</v>
      </c>
      <c r="I46" s="91" t="s">
        <v>204</v>
      </c>
      <c r="J46" s="56" t="s">
        <v>252</v>
      </c>
      <c r="K46" s="54" t="s">
        <v>214</v>
      </c>
      <c r="L46" s="36" t="s">
        <v>253</v>
      </c>
      <c r="M46" s="84" t="s">
        <v>65</v>
      </c>
      <c r="N46" s="38" t="s">
        <v>65</v>
      </c>
      <c r="O46" s="36" t="s">
        <v>206</v>
      </c>
      <c r="P46" s="117" t="s">
        <v>254</v>
      </c>
      <c r="Q46" s="91" t="s">
        <v>255</v>
      </c>
      <c r="R46" s="40" t="s">
        <v>260</v>
      </c>
      <c r="S46" s="109" t="s">
        <v>223</v>
      </c>
      <c r="T46" s="54" t="s">
        <v>256</v>
      </c>
      <c r="U46" s="60" t="s">
        <v>242</v>
      </c>
      <c r="V46" s="40" t="s">
        <v>131</v>
      </c>
      <c r="W46" s="64" t="s">
        <v>192</v>
      </c>
      <c r="X46" s="91" t="s">
        <v>224</v>
      </c>
      <c r="Y46" s="118" t="s">
        <v>257</v>
      </c>
      <c r="Z46" s="64" t="s">
        <v>225</v>
      </c>
      <c r="AA46" s="43" t="s">
        <v>131</v>
      </c>
      <c r="AB46" s="110" t="s">
        <v>227</v>
      </c>
      <c r="AC46" s="36" t="s">
        <v>258</v>
      </c>
      <c r="AD46" s="94" t="s">
        <v>195</v>
      </c>
      <c r="AE46" s="54" t="s">
        <v>259</v>
      </c>
      <c r="AF46" s="68" t="s">
        <v>219</v>
      </c>
      <c r="AG46" s="44"/>
      <c r="AH46" s="4"/>
      <c r="AI46" s="4"/>
      <c r="AJ46" s="4"/>
    </row>
    <row r="47" spans="1:47" ht="47.1" customHeight="1" x14ac:dyDescent="0.2">
      <c r="A47" s="1" t="s">
        <v>261</v>
      </c>
      <c r="B47" s="24" t="s">
        <v>262</v>
      </c>
      <c r="C47" s="30">
        <v>43185</v>
      </c>
      <c r="D47" s="47"/>
      <c r="E47" s="38" t="s">
        <v>65</v>
      </c>
      <c r="F47" s="38" t="s">
        <v>65</v>
      </c>
      <c r="G47" s="38" t="s">
        <v>65</v>
      </c>
      <c r="H47" s="38" t="s">
        <v>65</v>
      </c>
      <c r="I47" s="91" t="s">
        <v>204</v>
      </c>
      <c r="J47" s="38" t="s">
        <v>65</v>
      </c>
      <c r="K47" s="38" t="s">
        <v>65</v>
      </c>
      <c r="L47" s="38" t="s">
        <v>65</v>
      </c>
      <c r="M47" s="64" t="s">
        <v>225</v>
      </c>
      <c r="N47" s="54" t="s">
        <v>237</v>
      </c>
      <c r="O47" s="38" t="s">
        <v>65</v>
      </c>
      <c r="P47" s="38" t="s">
        <v>65</v>
      </c>
      <c r="Q47" s="68" t="s">
        <v>219</v>
      </c>
      <c r="R47" s="38" t="s">
        <v>65</v>
      </c>
      <c r="S47" s="109" t="s">
        <v>223</v>
      </c>
      <c r="T47" s="38" t="s">
        <v>65</v>
      </c>
      <c r="U47" s="91" t="s">
        <v>201</v>
      </c>
      <c r="V47" s="38" t="s">
        <v>65</v>
      </c>
      <c r="W47" s="36" t="s">
        <v>263</v>
      </c>
      <c r="X47" s="119" t="s">
        <v>264</v>
      </c>
      <c r="Y47" s="38" t="s">
        <v>65</v>
      </c>
      <c r="Z47" s="48" t="s">
        <v>91</v>
      </c>
      <c r="AA47" s="120" t="s">
        <v>65</v>
      </c>
      <c r="AB47" s="121" t="s">
        <v>265</v>
      </c>
      <c r="AC47" s="85" t="s">
        <v>65</v>
      </c>
      <c r="AD47" s="84" t="s">
        <v>65</v>
      </c>
      <c r="AE47" s="38" t="s">
        <v>65</v>
      </c>
      <c r="AF47" s="38" t="s">
        <v>65</v>
      </c>
      <c r="AG47" s="44"/>
      <c r="AH47" s="122" t="s">
        <v>3</v>
      </c>
      <c r="AI47" s="4"/>
      <c r="AJ47" s="4"/>
    </row>
    <row r="48" spans="1:47" ht="47.1" customHeight="1" x14ac:dyDescent="0.2">
      <c r="B48" s="1"/>
      <c r="C48" s="30">
        <v>43192</v>
      </c>
      <c r="D48" s="47"/>
      <c r="E48" s="38" t="s">
        <v>65</v>
      </c>
      <c r="F48" s="91" t="s">
        <v>191</v>
      </c>
      <c r="G48" s="68" t="s">
        <v>200</v>
      </c>
      <c r="H48" s="93" t="s">
        <v>203</v>
      </c>
      <c r="I48" s="36" t="s">
        <v>266</v>
      </c>
      <c r="J48" s="118" t="s">
        <v>257</v>
      </c>
      <c r="K48" s="38" t="s">
        <v>65</v>
      </c>
      <c r="L48" s="68" t="s">
        <v>200</v>
      </c>
      <c r="M48" s="64" t="s">
        <v>225</v>
      </c>
      <c r="N48" s="54" t="s">
        <v>237</v>
      </c>
      <c r="O48" s="91" t="s">
        <v>218</v>
      </c>
      <c r="P48" s="58" t="s">
        <v>178</v>
      </c>
      <c r="Q48" s="68" t="s">
        <v>219</v>
      </c>
      <c r="R48" s="75" t="s">
        <v>267</v>
      </c>
      <c r="S48" s="109" t="s">
        <v>223</v>
      </c>
      <c r="T48" s="65" t="s">
        <v>222</v>
      </c>
      <c r="U48" s="91" t="s">
        <v>201</v>
      </c>
      <c r="V48" s="65" t="s">
        <v>268</v>
      </c>
      <c r="W48" s="36" t="s">
        <v>263</v>
      </c>
      <c r="X48" s="119" t="s">
        <v>264</v>
      </c>
      <c r="Y48" s="66" t="s">
        <v>138</v>
      </c>
      <c r="Z48" s="66" t="s">
        <v>138</v>
      </c>
      <c r="AA48" s="123" t="s">
        <v>269</v>
      </c>
      <c r="AB48" s="54" t="s">
        <v>265</v>
      </c>
      <c r="AC48" s="124" t="s">
        <v>79</v>
      </c>
      <c r="AD48" s="40" t="s">
        <v>79</v>
      </c>
      <c r="AE48" s="66" t="s">
        <v>162</v>
      </c>
      <c r="AF48" s="78" t="s">
        <v>270</v>
      </c>
      <c r="AG48" s="44"/>
      <c r="AH48" s="4"/>
      <c r="AI48" s="4"/>
      <c r="AJ48" s="4"/>
    </row>
    <row r="49" spans="1:36" ht="47.1" customHeight="1" x14ac:dyDescent="0.2">
      <c r="A49" s="23"/>
      <c r="B49" s="24"/>
      <c r="C49" s="30">
        <v>43199</v>
      </c>
      <c r="D49" s="47"/>
      <c r="E49" s="87" t="s">
        <v>91</v>
      </c>
      <c r="F49" s="91" t="s">
        <v>191</v>
      </c>
      <c r="G49" s="68" t="s">
        <v>200</v>
      </c>
      <c r="H49" s="93" t="s">
        <v>203</v>
      </c>
      <c r="I49" s="36" t="s">
        <v>266</v>
      </c>
      <c r="J49" s="118" t="s">
        <v>257</v>
      </c>
      <c r="K49" s="36" t="s">
        <v>253</v>
      </c>
      <c r="L49" s="68" t="s">
        <v>200</v>
      </c>
      <c r="M49" s="64" t="s">
        <v>225</v>
      </c>
      <c r="N49" s="54" t="s">
        <v>237</v>
      </c>
      <c r="O49" s="91" t="s">
        <v>218</v>
      </c>
      <c r="P49" s="58" t="s">
        <v>178</v>
      </c>
      <c r="Q49" s="68" t="s">
        <v>219</v>
      </c>
      <c r="R49" s="75" t="s">
        <v>267</v>
      </c>
      <c r="S49" s="37" t="s">
        <v>95</v>
      </c>
      <c r="T49" s="65" t="s">
        <v>222</v>
      </c>
      <c r="U49" s="91" t="s">
        <v>201</v>
      </c>
      <c r="V49" s="65" t="s">
        <v>268</v>
      </c>
      <c r="W49" s="36" t="s">
        <v>263</v>
      </c>
      <c r="X49" s="119" t="s">
        <v>264</v>
      </c>
      <c r="Y49" s="66" t="s">
        <v>138</v>
      </c>
      <c r="Z49" s="66" t="s">
        <v>138</v>
      </c>
      <c r="AA49" s="123" t="s">
        <v>269</v>
      </c>
      <c r="AB49" s="54" t="s">
        <v>265</v>
      </c>
      <c r="AC49" s="124" t="s">
        <v>79</v>
      </c>
      <c r="AD49" s="40" t="s">
        <v>79</v>
      </c>
      <c r="AE49" s="66" t="s">
        <v>162</v>
      </c>
      <c r="AF49" s="78" t="s">
        <v>270</v>
      </c>
      <c r="AG49" s="44"/>
      <c r="AH49" s="4"/>
      <c r="AI49" s="4"/>
      <c r="AJ49" s="4"/>
    </row>
    <row r="50" spans="1:36" ht="47.1" customHeight="1" x14ac:dyDescent="0.2">
      <c r="A50" s="23"/>
      <c r="B50" s="24"/>
      <c r="C50" s="30">
        <v>43206</v>
      </c>
      <c r="D50" s="47"/>
      <c r="E50" s="125" t="s">
        <v>271</v>
      </c>
      <c r="F50" s="91" t="s">
        <v>191</v>
      </c>
      <c r="G50" s="68" t="s">
        <v>200</v>
      </c>
      <c r="H50" s="93" t="s">
        <v>203</v>
      </c>
      <c r="I50" s="36" t="s">
        <v>266</v>
      </c>
      <c r="J50" s="118" t="s">
        <v>257</v>
      </c>
      <c r="K50" s="36" t="s">
        <v>253</v>
      </c>
      <c r="L50" s="68" t="s">
        <v>200</v>
      </c>
      <c r="M50" s="64" t="s">
        <v>225</v>
      </c>
      <c r="N50" s="54" t="s">
        <v>237</v>
      </c>
      <c r="O50" s="91" t="s">
        <v>218</v>
      </c>
      <c r="P50" s="58" t="s">
        <v>178</v>
      </c>
      <c r="Q50" s="68" t="s">
        <v>219</v>
      </c>
      <c r="R50" s="75" t="s">
        <v>267</v>
      </c>
      <c r="S50" s="38" t="s">
        <v>65</v>
      </c>
      <c r="T50" s="65" t="s">
        <v>222</v>
      </c>
      <c r="U50" s="91" t="s">
        <v>201</v>
      </c>
      <c r="V50" s="65" t="s">
        <v>268</v>
      </c>
      <c r="W50" s="36" t="s">
        <v>263</v>
      </c>
      <c r="X50" s="119" t="s">
        <v>264</v>
      </c>
      <c r="Y50" s="66" t="s">
        <v>138</v>
      </c>
      <c r="Z50" s="66" t="s">
        <v>138</v>
      </c>
      <c r="AA50" s="123" t="s">
        <v>269</v>
      </c>
      <c r="AB50" s="54" t="s">
        <v>265</v>
      </c>
      <c r="AC50" s="124" t="s">
        <v>79</v>
      </c>
      <c r="AD50" s="40" t="s">
        <v>79</v>
      </c>
      <c r="AE50" s="66" t="s">
        <v>162</v>
      </c>
      <c r="AF50" s="78" t="s">
        <v>270</v>
      </c>
      <c r="AG50" s="44"/>
      <c r="AH50" s="4"/>
      <c r="AI50" s="4"/>
      <c r="AJ50" s="4"/>
    </row>
    <row r="51" spans="1:36" ht="47.1" customHeight="1" x14ac:dyDescent="0.2">
      <c r="A51" s="1" t="s">
        <v>272</v>
      </c>
      <c r="B51" s="2"/>
      <c r="C51" s="30">
        <v>43213</v>
      </c>
      <c r="D51" s="47"/>
      <c r="E51" s="125" t="s">
        <v>271</v>
      </c>
      <c r="F51" s="91" t="s">
        <v>191</v>
      </c>
      <c r="G51" s="68" t="s">
        <v>200</v>
      </c>
      <c r="H51" s="93" t="s">
        <v>203</v>
      </c>
      <c r="I51" s="36" t="s">
        <v>266</v>
      </c>
      <c r="J51" s="118" t="s">
        <v>257</v>
      </c>
      <c r="K51" s="36" t="s">
        <v>253</v>
      </c>
      <c r="L51" s="68" t="s">
        <v>200</v>
      </c>
      <c r="M51" s="38" t="s">
        <v>65</v>
      </c>
      <c r="N51" s="38" t="s">
        <v>65</v>
      </c>
      <c r="O51" s="91" t="s">
        <v>218</v>
      </c>
      <c r="P51" s="58" t="s">
        <v>178</v>
      </c>
      <c r="Q51" s="38" t="s">
        <v>65</v>
      </c>
      <c r="R51" s="75" t="s">
        <v>267</v>
      </c>
      <c r="S51" s="38" t="s">
        <v>65</v>
      </c>
      <c r="T51" s="65" t="s">
        <v>222</v>
      </c>
      <c r="U51" s="37" t="s">
        <v>187</v>
      </c>
      <c r="V51" s="65" t="s">
        <v>268</v>
      </c>
      <c r="W51" s="38" t="s">
        <v>65</v>
      </c>
      <c r="X51" s="38" t="s">
        <v>65</v>
      </c>
      <c r="Y51" s="66" t="s">
        <v>138</v>
      </c>
      <c r="Z51" s="66" t="s">
        <v>138</v>
      </c>
      <c r="AA51" s="80" t="s">
        <v>269</v>
      </c>
      <c r="AB51" s="38" t="s">
        <v>65</v>
      </c>
      <c r="AC51" s="48" t="s">
        <v>91</v>
      </c>
      <c r="AD51" s="37" t="s">
        <v>151</v>
      </c>
      <c r="AE51" s="66" t="s">
        <v>162</v>
      </c>
      <c r="AF51" s="78" t="s">
        <v>270</v>
      </c>
      <c r="AG51" s="44"/>
      <c r="AH51" s="4"/>
      <c r="AI51" s="4"/>
      <c r="AJ51" s="4"/>
    </row>
    <row r="52" spans="1:36" ht="47.1" customHeight="1" x14ac:dyDescent="0.2">
      <c r="B52" s="126"/>
      <c r="C52" s="30">
        <v>43220</v>
      </c>
      <c r="D52" s="47"/>
      <c r="E52" s="125" t="s">
        <v>271</v>
      </c>
      <c r="F52" s="38" t="s">
        <v>65</v>
      </c>
      <c r="G52" s="38" t="s">
        <v>65</v>
      </c>
      <c r="H52" s="38" t="s">
        <v>65</v>
      </c>
      <c r="I52" s="41" t="s">
        <v>68</v>
      </c>
      <c r="J52" s="38" t="s">
        <v>65</v>
      </c>
      <c r="K52" s="36" t="s">
        <v>253</v>
      </c>
      <c r="L52" s="38" t="s">
        <v>65</v>
      </c>
      <c r="M52" s="41" t="s">
        <v>68</v>
      </c>
      <c r="N52" s="41" t="s">
        <v>68</v>
      </c>
      <c r="O52" s="38" t="s">
        <v>65</v>
      </c>
      <c r="P52" s="38" t="s">
        <v>65</v>
      </c>
      <c r="Q52" s="38" t="s">
        <v>65</v>
      </c>
      <c r="R52" s="38" t="s">
        <v>65</v>
      </c>
      <c r="S52" s="41" t="s">
        <v>68</v>
      </c>
      <c r="T52" s="38" t="s">
        <v>65</v>
      </c>
      <c r="U52" s="38" t="s">
        <v>65</v>
      </c>
      <c r="V52" s="38" t="s">
        <v>65</v>
      </c>
      <c r="W52" s="38" t="s">
        <v>65</v>
      </c>
      <c r="X52" s="38" t="s">
        <v>65</v>
      </c>
      <c r="Y52" s="38" t="s">
        <v>65</v>
      </c>
      <c r="Z52" s="38" t="s">
        <v>65</v>
      </c>
      <c r="AA52" s="41" t="s">
        <v>68</v>
      </c>
      <c r="AB52" s="38" t="s">
        <v>65</v>
      </c>
      <c r="AC52" s="92" t="s">
        <v>65</v>
      </c>
      <c r="AD52" s="38" t="s">
        <v>65</v>
      </c>
      <c r="AE52" s="38" t="s">
        <v>65</v>
      </c>
      <c r="AF52" s="38" t="s">
        <v>65</v>
      </c>
      <c r="AG52" s="44"/>
      <c r="AH52" s="4"/>
      <c r="AI52" s="4"/>
      <c r="AJ52" s="4"/>
    </row>
    <row r="53" spans="1:36" ht="47.1" customHeight="1" x14ac:dyDescent="0.2">
      <c r="A53" s="23" t="s">
        <v>273</v>
      </c>
      <c r="B53" s="24"/>
      <c r="C53" s="30">
        <v>43227</v>
      </c>
      <c r="D53" s="47"/>
      <c r="E53" s="125" t="s">
        <v>271</v>
      </c>
      <c r="F53" s="52" t="s">
        <v>207</v>
      </c>
      <c r="G53" s="87" t="s">
        <v>91</v>
      </c>
      <c r="H53" s="87" t="s">
        <v>91</v>
      </c>
      <c r="I53" s="41" t="s">
        <v>68</v>
      </c>
      <c r="J53" s="37" t="s">
        <v>85</v>
      </c>
      <c r="K53" s="38" t="s">
        <v>65</v>
      </c>
      <c r="L53" s="87" t="s">
        <v>91</v>
      </c>
      <c r="M53" s="41" t="s">
        <v>68</v>
      </c>
      <c r="N53" s="41" t="s">
        <v>68</v>
      </c>
      <c r="O53" s="38" t="s">
        <v>65</v>
      </c>
      <c r="P53" s="38" t="s">
        <v>65</v>
      </c>
      <c r="Q53" s="37" t="s">
        <v>274</v>
      </c>
      <c r="R53" s="37" t="s">
        <v>126</v>
      </c>
      <c r="S53" s="41" t="s">
        <v>68</v>
      </c>
      <c r="T53" s="38" t="s">
        <v>65</v>
      </c>
      <c r="U53" s="38" t="s">
        <v>65</v>
      </c>
      <c r="V53" s="38" t="s">
        <v>65</v>
      </c>
      <c r="W53" s="55" t="s">
        <v>108</v>
      </c>
      <c r="X53" s="52" t="s">
        <v>207</v>
      </c>
      <c r="Y53" s="55" t="s">
        <v>108</v>
      </c>
      <c r="Z53" s="38" t="s">
        <v>65</v>
      </c>
      <c r="AA53" s="41" t="s">
        <v>68</v>
      </c>
      <c r="AB53" s="52" t="s">
        <v>207</v>
      </c>
      <c r="AC53" s="38" t="s">
        <v>65</v>
      </c>
      <c r="AD53" s="52" t="s">
        <v>207</v>
      </c>
      <c r="AE53" s="38" t="s">
        <v>65</v>
      </c>
      <c r="AF53" s="38" t="s">
        <v>65</v>
      </c>
      <c r="AG53" s="44"/>
      <c r="AH53" s="4"/>
      <c r="AI53" s="4"/>
      <c r="AJ53" s="4"/>
    </row>
    <row r="54" spans="1:36" ht="47.1" customHeight="1" x14ac:dyDescent="0.2">
      <c r="A54" s="1" t="s">
        <v>275</v>
      </c>
      <c r="B54" s="2"/>
      <c r="C54" s="30">
        <v>43234</v>
      </c>
      <c r="D54" s="47"/>
      <c r="E54" s="36" t="s">
        <v>276</v>
      </c>
      <c r="F54" s="68" t="s">
        <v>219</v>
      </c>
      <c r="G54" s="83" t="s">
        <v>195</v>
      </c>
      <c r="H54" s="91" t="s">
        <v>213</v>
      </c>
      <c r="I54" s="65" t="s">
        <v>277</v>
      </c>
      <c r="J54" s="91" t="s">
        <v>224</v>
      </c>
      <c r="K54" s="91" t="s">
        <v>255</v>
      </c>
      <c r="L54" s="66" t="s">
        <v>233</v>
      </c>
      <c r="M54" s="91" t="s">
        <v>255</v>
      </c>
      <c r="N54" s="66" t="s">
        <v>197</v>
      </c>
      <c r="O54" s="125" t="s">
        <v>278</v>
      </c>
      <c r="P54" s="66" t="s">
        <v>197</v>
      </c>
      <c r="Q54" s="64" t="s">
        <v>279</v>
      </c>
      <c r="R54" s="68" t="s">
        <v>200</v>
      </c>
      <c r="S54" s="36" t="s">
        <v>258</v>
      </c>
      <c r="T54" s="83" t="s">
        <v>195</v>
      </c>
      <c r="U54" s="56" t="s">
        <v>110</v>
      </c>
      <c r="V54" s="36" t="s">
        <v>221</v>
      </c>
      <c r="W54" s="68" t="s">
        <v>199</v>
      </c>
      <c r="X54" s="36" t="s">
        <v>181</v>
      </c>
      <c r="Y54" s="83" t="s">
        <v>175</v>
      </c>
      <c r="Z54" s="36" t="s">
        <v>221</v>
      </c>
      <c r="AA54" s="91" t="s">
        <v>280</v>
      </c>
      <c r="AB54" s="36" t="s">
        <v>206</v>
      </c>
      <c r="AC54" s="91" t="s">
        <v>244</v>
      </c>
      <c r="AD54" s="91" t="s">
        <v>191</v>
      </c>
      <c r="AE54" s="36" t="s">
        <v>206</v>
      </c>
      <c r="AF54" s="63" t="s">
        <v>281</v>
      </c>
      <c r="AG54" s="44"/>
      <c r="AH54" s="4"/>
      <c r="AI54" s="4"/>
      <c r="AJ54" s="4"/>
    </row>
    <row r="55" spans="1:36" ht="47.1" customHeight="1" x14ac:dyDescent="0.2">
      <c r="B55" s="2"/>
      <c r="C55" s="30">
        <v>43241</v>
      </c>
      <c r="D55" s="47"/>
      <c r="E55" s="36" t="s">
        <v>276</v>
      </c>
      <c r="F55" s="68" t="s">
        <v>219</v>
      </c>
      <c r="G55" s="94" t="s">
        <v>195</v>
      </c>
      <c r="H55" s="91" t="s">
        <v>213</v>
      </c>
      <c r="I55" s="65" t="s">
        <v>277</v>
      </c>
      <c r="J55" s="91" t="s">
        <v>224</v>
      </c>
      <c r="K55" s="91" t="s">
        <v>255</v>
      </c>
      <c r="L55" s="66" t="s">
        <v>233</v>
      </c>
      <c r="M55" s="91" t="s">
        <v>255</v>
      </c>
      <c r="N55" s="66" t="s">
        <v>197</v>
      </c>
      <c r="O55" s="125" t="s">
        <v>278</v>
      </c>
      <c r="P55" s="66" t="s">
        <v>197</v>
      </c>
      <c r="Q55" s="64" t="s">
        <v>279</v>
      </c>
      <c r="R55" s="68" t="s">
        <v>200</v>
      </c>
      <c r="S55" s="36" t="s">
        <v>258</v>
      </c>
      <c r="T55" s="94" t="s">
        <v>195</v>
      </c>
      <c r="U55" s="56" t="s">
        <v>110</v>
      </c>
      <c r="V55" s="36" t="s">
        <v>221</v>
      </c>
      <c r="W55" s="68" t="s">
        <v>199</v>
      </c>
      <c r="X55" s="36" t="s">
        <v>181</v>
      </c>
      <c r="Y55" s="83" t="s">
        <v>175</v>
      </c>
      <c r="Z55" s="36" t="s">
        <v>221</v>
      </c>
      <c r="AA55" s="91" t="s">
        <v>280</v>
      </c>
      <c r="AB55" s="36" t="s">
        <v>206</v>
      </c>
      <c r="AC55" s="91" t="s">
        <v>244</v>
      </c>
      <c r="AD55" s="91" t="s">
        <v>191</v>
      </c>
      <c r="AE55" s="36" t="s">
        <v>206</v>
      </c>
      <c r="AF55" s="63" t="s">
        <v>281</v>
      </c>
      <c r="AG55" s="44"/>
      <c r="AH55" s="4"/>
      <c r="AI55" s="4"/>
      <c r="AJ55" s="4"/>
    </row>
    <row r="56" spans="1:36" ht="47.1" customHeight="1" x14ac:dyDescent="0.2">
      <c r="B56" s="126"/>
      <c r="C56" s="30">
        <v>43248</v>
      </c>
      <c r="D56" s="47"/>
      <c r="E56" s="36" t="s">
        <v>276</v>
      </c>
      <c r="F56" s="68" t="s">
        <v>219</v>
      </c>
      <c r="G56" s="94" t="s">
        <v>195</v>
      </c>
      <c r="H56" s="91" t="s">
        <v>213</v>
      </c>
      <c r="I56" s="65" t="s">
        <v>277</v>
      </c>
      <c r="J56" s="91" t="s">
        <v>224</v>
      </c>
      <c r="K56" s="91" t="s">
        <v>255</v>
      </c>
      <c r="L56" s="66" t="s">
        <v>233</v>
      </c>
      <c r="M56" s="91" t="s">
        <v>255</v>
      </c>
      <c r="N56" s="66" t="s">
        <v>197</v>
      </c>
      <c r="O56" s="125" t="s">
        <v>278</v>
      </c>
      <c r="P56" s="66" t="s">
        <v>197</v>
      </c>
      <c r="Q56" s="64" t="s">
        <v>279</v>
      </c>
      <c r="R56" s="68" t="s">
        <v>200</v>
      </c>
      <c r="S56" s="36" t="s">
        <v>258</v>
      </c>
      <c r="T56" s="94" t="s">
        <v>195</v>
      </c>
      <c r="U56" s="56" t="s">
        <v>110</v>
      </c>
      <c r="V56" s="36" t="s">
        <v>221</v>
      </c>
      <c r="W56" s="68" t="s">
        <v>199</v>
      </c>
      <c r="X56" s="36" t="s">
        <v>181</v>
      </c>
      <c r="Y56" s="83" t="s">
        <v>175</v>
      </c>
      <c r="Z56" s="36" t="s">
        <v>221</v>
      </c>
      <c r="AA56" s="91" t="s">
        <v>280</v>
      </c>
      <c r="AB56" s="36" t="s">
        <v>206</v>
      </c>
      <c r="AC56" s="91" t="s">
        <v>244</v>
      </c>
      <c r="AD56" s="91" t="s">
        <v>191</v>
      </c>
      <c r="AE56" s="36" t="s">
        <v>206</v>
      </c>
      <c r="AF56" s="63" t="s">
        <v>281</v>
      </c>
      <c r="AG56" s="44"/>
      <c r="AH56" s="4"/>
      <c r="AI56" s="4"/>
      <c r="AJ56" s="4"/>
    </row>
    <row r="57" spans="1:36" ht="47.1" customHeight="1" x14ac:dyDescent="0.2">
      <c r="A57" s="23"/>
      <c r="B57" s="24"/>
      <c r="C57" s="30">
        <v>43255</v>
      </c>
      <c r="D57" s="47"/>
      <c r="E57" s="36" t="s">
        <v>276</v>
      </c>
      <c r="F57" s="68" t="s">
        <v>219</v>
      </c>
      <c r="G57" s="94" t="s">
        <v>195</v>
      </c>
      <c r="H57" s="91" t="s">
        <v>213</v>
      </c>
      <c r="I57" s="65" t="s">
        <v>277</v>
      </c>
      <c r="J57" s="91" t="s">
        <v>224</v>
      </c>
      <c r="K57" s="91" t="s">
        <v>255</v>
      </c>
      <c r="L57" s="66" t="s">
        <v>233</v>
      </c>
      <c r="M57" s="91" t="s">
        <v>255</v>
      </c>
      <c r="N57" s="66" t="s">
        <v>197</v>
      </c>
      <c r="O57" s="125" t="s">
        <v>278</v>
      </c>
      <c r="P57" s="66" t="s">
        <v>197</v>
      </c>
      <c r="Q57" s="64" t="s">
        <v>279</v>
      </c>
      <c r="R57" s="68" t="s">
        <v>200</v>
      </c>
      <c r="S57" s="36" t="s">
        <v>258</v>
      </c>
      <c r="T57" s="94" t="s">
        <v>195</v>
      </c>
      <c r="U57" s="56" t="s">
        <v>110</v>
      </c>
      <c r="V57" s="36" t="s">
        <v>221</v>
      </c>
      <c r="W57" s="68" t="s">
        <v>199</v>
      </c>
      <c r="X57" s="36" t="s">
        <v>181</v>
      </c>
      <c r="Y57" s="83" t="s">
        <v>175</v>
      </c>
      <c r="Z57" s="36" t="s">
        <v>221</v>
      </c>
      <c r="AA57" s="91" t="s">
        <v>280</v>
      </c>
      <c r="AB57" s="36" t="s">
        <v>206</v>
      </c>
      <c r="AC57" s="91" t="s">
        <v>244</v>
      </c>
      <c r="AD57" s="91" t="s">
        <v>191</v>
      </c>
      <c r="AE57" s="36" t="s">
        <v>206</v>
      </c>
      <c r="AF57" s="63" t="s">
        <v>281</v>
      </c>
      <c r="AG57" s="44"/>
      <c r="AH57" s="4"/>
      <c r="AI57" s="4"/>
      <c r="AJ57" s="4"/>
    </row>
    <row r="58" spans="1:36" ht="33.75" customHeight="1" x14ac:dyDescent="0.2">
      <c r="B58" s="2"/>
      <c r="C58" s="127"/>
      <c r="D58" s="47"/>
      <c r="E58" s="128"/>
      <c r="F58" s="128"/>
      <c r="G58" s="128"/>
      <c r="H58" s="128"/>
      <c r="I58" s="128"/>
      <c r="J58" s="128"/>
      <c r="K58" s="129"/>
      <c r="L58" s="129"/>
      <c r="M58" s="129"/>
      <c r="N58" s="129"/>
      <c r="O58" s="129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1"/>
      <c r="AH58" s="4"/>
      <c r="AI58" s="4"/>
      <c r="AJ58" s="4"/>
    </row>
    <row r="59" spans="1:36" x14ac:dyDescent="0.2">
      <c r="A59" s="23"/>
      <c r="B59" s="24"/>
      <c r="C59" s="127"/>
      <c r="D59" s="47"/>
      <c r="E59" s="132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H59" s="4"/>
      <c r="AI59" s="4"/>
      <c r="AJ59" s="4"/>
    </row>
    <row r="60" spans="1:36" ht="28.5" x14ac:dyDescent="0.2">
      <c r="B60" s="71"/>
      <c r="C60" s="127" t="s">
        <v>282</v>
      </c>
      <c r="D60" s="134"/>
      <c r="E60" s="135">
        <v>5</v>
      </c>
      <c r="F60" s="136">
        <v>6</v>
      </c>
      <c r="G60" s="136">
        <v>5</v>
      </c>
      <c r="H60" s="136">
        <v>5</v>
      </c>
      <c r="I60" s="137"/>
      <c r="J60" s="137">
        <v>4</v>
      </c>
      <c r="K60" s="138">
        <v>5</v>
      </c>
      <c r="L60" s="139">
        <v>4</v>
      </c>
      <c r="M60" s="136">
        <v>4</v>
      </c>
      <c r="N60" s="136">
        <v>6</v>
      </c>
      <c r="O60" s="136">
        <v>6</v>
      </c>
      <c r="P60" s="140">
        <v>4</v>
      </c>
      <c r="Q60" s="140">
        <v>5</v>
      </c>
      <c r="R60" s="140">
        <v>4</v>
      </c>
      <c r="S60" s="140">
        <v>5</v>
      </c>
      <c r="T60" s="140" t="s">
        <v>283</v>
      </c>
      <c r="U60" s="140">
        <v>4</v>
      </c>
      <c r="V60" s="140">
        <v>5</v>
      </c>
      <c r="W60" s="140" t="s">
        <v>283</v>
      </c>
      <c r="X60" s="140">
        <v>5</v>
      </c>
      <c r="Y60" s="140">
        <v>4</v>
      </c>
      <c r="Z60" s="140" t="s">
        <v>284</v>
      </c>
      <c r="AA60" s="140">
        <v>3</v>
      </c>
      <c r="AB60" s="140">
        <v>5</v>
      </c>
      <c r="AC60" s="140">
        <v>5</v>
      </c>
      <c r="AD60" s="140">
        <v>4</v>
      </c>
      <c r="AE60" s="140">
        <v>6</v>
      </c>
      <c r="AF60" s="140">
        <v>5</v>
      </c>
      <c r="AG60" s="141"/>
      <c r="AH60" s="4"/>
      <c r="AI60" s="4"/>
      <c r="AJ60" s="4"/>
    </row>
    <row r="61" spans="1:36" x14ac:dyDescent="0.2">
      <c r="AH61" s="4"/>
      <c r="AI61" s="4"/>
      <c r="AJ61" s="4"/>
    </row>
    <row r="62" spans="1:36" ht="15" x14ac:dyDescent="0.2">
      <c r="C62" s="3" t="s">
        <v>285</v>
      </c>
      <c r="E62" s="143">
        <f>COUNTIF(E6:E58,"Amb*")</f>
        <v>4</v>
      </c>
      <c r="F62" s="143">
        <f>COUNTIF(F6:F58,"Amb*")</f>
        <v>8</v>
      </c>
      <c r="G62" s="143">
        <f>COUNTIF(G9:G58,"Amb*")</f>
        <v>4</v>
      </c>
      <c r="H62" s="143">
        <f>COUNTIF(H6:H58,"Amb*")</f>
        <v>4</v>
      </c>
      <c r="I62" s="143">
        <f>COUNTIF(I6:I58,"Amb*")</f>
        <v>8</v>
      </c>
      <c r="J62" s="143">
        <f>COUNTIF(J11:J58,"Amb*")</f>
        <v>4</v>
      </c>
      <c r="K62" s="143">
        <v>8</v>
      </c>
      <c r="L62" s="143">
        <v>4</v>
      </c>
      <c r="M62" s="143">
        <f>COUNTIF(M6:M58,"Amb*")</f>
        <v>4</v>
      </c>
      <c r="N62" s="143">
        <f>COUNTIF(N6:N58,"Amb*")</f>
        <v>8</v>
      </c>
      <c r="O62" s="143">
        <v>8</v>
      </c>
      <c r="P62" s="143">
        <f>COUNTIF(P8:P58,"Amb*")</f>
        <v>4</v>
      </c>
      <c r="Q62" s="143">
        <f>COUNTIF(Q6:Q58,"Amb*")</f>
        <v>4</v>
      </c>
      <c r="R62" s="143">
        <f>COUNTIF(R6:R58,"Amb*")</f>
        <v>4</v>
      </c>
      <c r="S62" s="143">
        <f>COUNTIF(S6:S58,"Amb*")</f>
        <v>4</v>
      </c>
      <c r="T62" s="143">
        <f>COUNTIF(T11:T58,"Amb*")</f>
        <v>4</v>
      </c>
      <c r="U62" s="143">
        <f>COUNTIF(U9:U58,"Amb*")</f>
        <v>12</v>
      </c>
      <c r="V62" s="143">
        <v>4</v>
      </c>
      <c r="W62" s="143">
        <f>COUNTIF(W11:W58,"Amb*")</f>
        <v>12</v>
      </c>
      <c r="X62" s="143">
        <f>COUNTIF(X8:X58,"Amb*")</f>
        <v>4</v>
      </c>
      <c r="Y62" s="143">
        <f>COUNTIF(Y6:Y58,"Amb*")</f>
        <v>4</v>
      </c>
      <c r="Z62" s="143">
        <f>COUNTIF(Z6:Z58,"Amb*")</f>
        <v>4</v>
      </c>
      <c r="AA62" s="144">
        <v>4</v>
      </c>
      <c r="AB62" s="144">
        <v>4</v>
      </c>
      <c r="AC62" s="144">
        <v>8</v>
      </c>
      <c r="AD62" s="144">
        <v>8</v>
      </c>
      <c r="AE62" s="144">
        <v>4</v>
      </c>
      <c r="AF62" s="144">
        <v>4</v>
      </c>
      <c r="AG62" s="145"/>
      <c r="AH62" s="4"/>
      <c r="AI62" s="4"/>
      <c r="AJ62" s="4"/>
    </row>
    <row r="63" spans="1:36" ht="15" x14ac:dyDescent="0.2">
      <c r="C63" s="3" t="s">
        <v>286</v>
      </c>
      <c r="E63" s="146" t="s">
        <v>287</v>
      </c>
      <c r="F63" s="146" t="s">
        <v>287</v>
      </c>
      <c r="G63" s="146" t="s">
        <v>287</v>
      </c>
      <c r="H63" s="146" t="s">
        <v>287</v>
      </c>
      <c r="I63" s="146" t="s">
        <v>287</v>
      </c>
      <c r="J63" s="146" t="s">
        <v>287</v>
      </c>
      <c r="K63" s="146" t="s">
        <v>287</v>
      </c>
      <c r="L63" s="146" t="s">
        <v>287</v>
      </c>
      <c r="M63" s="146" t="s">
        <v>287</v>
      </c>
      <c r="N63" s="146" t="s">
        <v>287</v>
      </c>
      <c r="O63" s="146" t="s">
        <v>287</v>
      </c>
      <c r="P63" s="146" t="s">
        <v>287</v>
      </c>
      <c r="Q63" s="146" t="s">
        <v>287</v>
      </c>
      <c r="R63" s="146" t="s">
        <v>287</v>
      </c>
      <c r="S63" s="146" t="s">
        <v>288</v>
      </c>
      <c r="T63" s="146" t="s">
        <v>287</v>
      </c>
      <c r="U63" s="146" t="s">
        <v>287</v>
      </c>
      <c r="V63" s="146" t="s">
        <v>287</v>
      </c>
      <c r="W63" s="146" t="s">
        <v>287</v>
      </c>
      <c r="X63" s="146" t="s">
        <v>287</v>
      </c>
      <c r="Y63" s="146" t="s">
        <v>287</v>
      </c>
      <c r="Z63" s="146" t="s">
        <v>287</v>
      </c>
      <c r="AA63" s="147" t="s">
        <v>288</v>
      </c>
      <c r="AB63" s="147" t="s">
        <v>288</v>
      </c>
      <c r="AC63" s="147" t="s">
        <v>287</v>
      </c>
      <c r="AD63" s="147" t="s">
        <v>288</v>
      </c>
      <c r="AE63" s="147" t="s">
        <v>288</v>
      </c>
      <c r="AF63" s="147" t="s">
        <v>288</v>
      </c>
      <c r="AG63" s="148"/>
      <c r="AH63" s="4"/>
      <c r="AI63" s="4"/>
      <c r="AJ63" s="4"/>
    </row>
    <row r="64" spans="1:36" ht="15" x14ac:dyDescent="0.2">
      <c r="C64" s="3" t="s">
        <v>289</v>
      </c>
      <c r="E64" s="143">
        <v>2</v>
      </c>
      <c r="F64" s="143">
        <f t="shared" ref="F64:O64" si="0">COUNTIF(F6:F58,"Med Use*")</f>
        <v>2</v>
      </c>
      <c r="G64" s="143">
        <f t="shared" si="0"/>
        <v>2</v>
      </c>
      <c r="H64" s="143">
        <f t="shared" si="0"/>
        <v>2</v>
      </c>
      <c r="I64" s="143">
        <f t="shared" si="0"/>
        <v>2</v>
      </c>
      <c r="J64" s="143">
        <f t="shared" si="0"/>
        <v>2</v>
      </c>
      <c r="K64" s="143">
        <f t="shared" si="0"/>
        <v>2</v>
      </c>
      <c r="L64" s="143">
        <f t="shared" si="0"/>
        <v>2</v>
      </c>
      <c r="M64" s="143">
        <f t="shared" si="0"/>
        <v>2</v>
      </c>
      <c r="N64" s="143">
        <f t="shared" si="0"/>
        <v>2</v>
      </c>
      <c r="O64" s="143">
        <f t="shared" si="0"/>
        <v>2</v>
      </c>
      <c r="P64" s="143">
        <f>COUNTIF(P8:P58,"Med Use*")</f>
        <v>2</v>
      </c>
      <c r="Q64" s="143">
        <f>COUNTIF(Q6:Q58,"Med Use*")</f>
        <v>2</v>
      </c>
      <c r="R64" s="143">
        <f>COUNTIF(R6:R58,"Med Use*")</f>
        <v>2</v>
      </c>
      <c r="S64" s="143">
        <f>COUNTIF(S6:S58,"Med Use*")</f>
        <v>2</v>
      </c>
      <c r="T64" s="143">
        <f>COUNTIF(T6:T58,"Med Use*")</f>
        <v>2</v>
      </c>
      <c r="U64" s="143">
        <v>2</v>
      </c>
      <c r="V64" s="143">
        <f>COUNTIF(V6:V58,"Med Use*")</f>
        <v>2</v>
      </c>
      <c r="W64" s="143">
        <f>COUNTIF(W6:W58,"Med Use*")</f>
        <v>2</v>
      </c>
      <c r="X64" s="143">
        <f>COUNTIF(X8:X58,"Med Use*")</f>
        <v>2</v>
      </c>
      <c r="Y64" s="143">
        <f>COUNTIF(Y6:Y58,"Med Use*")</f>
        <v>2</v>
      </c>
      <c r="Z64" s="143">
        <f>COUNTIF(Z6:Z58,"Med Use*")</f>
        <v>2</v>
      </c>
      <c r="AA64" s="144">
        <v>2</v>
      </c>
      <c r="AB64" s="144">
        <v>2</v>
      </c>
      <c r="AC64" s="144">
        <v>2</v>
      </c>
      <c r="AD64" s="144">
        <v>2</v>
      </c>
      <c r="AE64" s="144">
        <v>2</v>
      </c>
      <c r="AF64" s="144">
        <v>2</v>
      </c>
      <c r="AG64" s="145"/>
      <c r="AH64" s="4"/>
      <c r="AI64" s="4"/>
      <c r="AJ64" s="4"/>
    </row>
    <row r="65" spans="1:37" ht="15" x14ac:dyDescent="0.2">
      <c r="C65" s="3" t="s">
        <v>290</v>
      </c>
      <c r="E65" s="149">
        <f>COUNTIF(E6:E58,"Drug Dist*")</f>
        <v>3</v>
      </c>
      <c r="F65" s="149">
        <f>COUNTIF(F6:F58,"Drug Dist*")</f>
        <v>3</v>
      </c>
      <c r="G65" s="143">
        <f>COUNTIF(G9:G58,"Drug Dist*")</f>
        <v>3</v>
      </c>
      <c r="H65" s="143">
        <f>COUNTIF(H6:H58,"Drug Dist*")</f>
        <v>3</v>
      </c>
      <c r="I65" s="143">
        <f>COUNTIF(I6:I58,"Drug Dist*")</f>
        <v>3</v>
      </c>
      <c r="J65" s="149">
        <f>COUNTIF(J11:J58,"Drug Dist*")</f>
        <v>0</v>
      </c>
      <c r="K65" s="143">
        <f>COUNTIF(K8:K58,"Drug Dist*")</f>
        <v>3</v>
      </c>
      <c r="L65" s="143">
        <f>COUNTIF(L6:L58,"Drug Dist*")</f>
        <v>3</v>
      </c>
      <c r="M65" s="143">
        <f>COUNTIF(M6:M58,"Drug Dist*")</f>
        <v>3</v>
      </c>
      <c r="N65" s="143">
        <f>COUNTIF(N6:N58,"Drug Dist*")</f>
        <v>3</v>
      </c>
      <c r="O65" s="143">
        <f>COUNTIF(O6:O58,"Drug Dist*")</f>
        <v>3</v>
      </c>
      <c r="P65" s="143">
        <f>COUNTIF(P8:P58,"Drug Dist*")</f>
        <v>3</v>
      </c>
      <c r="Q65" s="143">
        <f>COUNTIF(Q6:Q58,"Drug Dist*")</f>
        <v>3</v>
      </c>
      <c r="R65" s="143">
        <f>COUNTIF(R6:R58,"Drug Dist*")</f>
        <v>3</v>
      </c>
      <c r="S65" s="143">
        <f>COUNTIF(S6:S58,"Drug Dist*")</f>
        <v>0</v>
      </c>
      <c r="T65" s="143">
        <f>COUNTIF(T6:T58,"Drug Dist*")</f>
        <v>3</v>
      </c>
      <c r="U65" s="143">
        <f>COUNTIF(U9:U58,"Drug Dist*")</f>
        <v>3</v>
      </c>
      <c r="V65" s="143">
        <f>COUNTIF(V9:V58,"Drug Dist*")</f>
        <v>3</v>
      </c>
      <c r="W65" s="143">
        <v>3</v>
      </c>
      <c r="X65" s="143">
        <f>COUNTIF(X8:X58,"Drug Dist*")</f>
        <v>3</v>
      </c>
      <c r="Y65" s="143">
        <f>COUNTIF(Y6:Y58,"Drug Dist*")</f>
        <v>3</v>
      </c>
      <c r="Z65" s="143">
        <f>COUNTIF(Z6:Z58,"Drug Dist*")</f>
        <v>3</v>
      </c>
      <c r="AA65" s="144">
        <v>3</v>
      </c>
      <c r="AB65" s="144">
        <v>3</v>
      </c>
      <c r="AC65" s="144">
        <v>3</v>
      </c>
      <c r="AD65" s="144">
        <v>3</v>
      </c>
      <c r="AE65" s="144">
        <v>3</v>
      </c>
      <c r="AF65" s="144">
        <v>3</v>
      </c>
      <c r="AG65" s="145"/>
      <c r="AH65" s="4"/>
      <c r="AI65" s="4"/>
      <c r="AJ65" s="4"/>
    </row>
    <row r="66" spans="1:37" ht="15" x14ac:dyDescent="0.2">
      <c r="C66" s="3" t="s">
        <v>291</v>
      </c>
      <c r="E66" s="144">
        <v>1</v>
      </c>
      <c r="F66" s="144">
        <f>COUNTIF(F6:F58,"Tox*")</f>
        <v>1</v>
      </c>
      <c r="G66" s="144">
        <v>1</v>
      </c>
      <c r="H66" s="144">
        <f>COUNTIF(H6:H58,"Tox*")</f>
        <v>1</v>
      </c>
      <c r="I66" s="144">
        <f>COUNTIF(I6:I58,"Tox*")</f>
        <v>1</v>
      </c>
      <c r="J66" s="144">
        <f>COUNTIF(J6:J58,"Tox*")</f>
        <v>1</v>
      </c>
      <c r="K66" s="144">
        <v>2</v>
      </c>
      <c r="L66" s="144">
        <v>2</v>
      </c>
      <c r="M66" s="144">
        <v>1</v>
      </c>
      <c r="N66" s="144">
        <f>COUNTIF(N6:N58,"Tox*")</f>
        <v>1</v>
      </c>
      <c r="O66" s="144">
        <v>1</v>
      </c>
      <c r="P66" s="144">
        <v>1</v>
      </c>
      <c r="Q66" s="144">
        <v>2</v>
      </c>
      <c r="R66" s="144">
        <f>COUNTIF(R6:R58,"Tox*")</f>
        <v>1</v>
      </c>
      <c r="S66" s="144">
        <v>0</v>
      </c>
      <c r="T66" s="144">
        <f>COUNTIF(T6:T58,"Tox*")</f>
        <v>0</v>
      </c>
      <c r="U66" s="144">
        <v>2</v>
      </c>
      <c r="V66" s="144">
        <v>1</v>
      </c>
      <c r="W66" s="144">
        <v>1</v>
      </c>
      <c r="X66" s="144">
        <f>COUNTIF(X8:X58,"Tox*")</f>
        <v>1</v>
      </c>
      <c r="Y66" s="144">
        <f>COUNTIF(Y6:Y58,"Tox*")</f>
        <v>0</v>
      </c>
      <c r="Z66" s="144">
        <f>COUNTIF(Z6:Z58,"Tox*")</f>
        <v>0</v>
      </c>
      <c r="AA66" s="144">
        <v>1</v>
      </c>
      <c r="AB66" s="144">
        <v>2</v>
      </c>
      <c r="AC66" s="144">
        <v>1</v>
      </c>
      <c r="AD66" s="144">
        <f>COUNTIF(AD7:AD58,"Tox*")</f>
        <v>1</v>
      </c>
      <c r="AE66" s="144">
        <v>1</v>
      </c>
      <c r="AF66" s="144">
        <v>1</v>
      </c>
      <c r="AG66" s="145"/>
      <c r="AH66" s="4"/>
      <c r="AI66" s="4"/>
      <c r="AJ66" s="4"/>
    </row>
    <row r="67" spans="1:37" ht="15" x14ac:dyDescent="0.2">
      <c r="C67" s="3" t="s">
        <v>292</v>
      </c>
      <c r="E67" s="143">
        <f>COUNTIF(E6:E58,"Vacation")</f>
        <v>2</v>
      </c>
      <c r="F67" s="143">
        <f>COUNTIF(F6:F58,"Vacation")</f>
        <v>2</v>
      </c>
      <c r="G67" s="143">
        <f>COUNTIF(G9:G53,"Vacation")</f>
        <v>2</v>
      </c>
      <c r="H67" s="143">
        <f>COUNTIF(H6:H58,"Vacation")</f>
        <v>2</v>
      </c>
      <c r="I67" s="143">
        <f>COUNTIF(I6:I58,"Vacation")</f>
        <v>2</v>
      </c>
      <c r="J67" s="143">
        <f>COUNTIF(J11:J58,"Vacation")</f>
        <v>2</v>
      </c>
      <c r="K67" s="143">
        <f>COUNTIF(K8:K58,"Vacation")</f>
        <v>2</v>
      </c>
      <c r="L67" s="143">
        <f>COUNTIF(L6:L58,"Vacation")</f>
        <v>2</v>
      </c>
      <c r="M67" s="143">
        <f>COUNTIF(M6:M58,"Vacation")</f>
        <v>2</v>
      </c>
      <c r="N67" s="143">
        <f>COUNTIF(N6:N58,"Vacation")</f>
        <v>2</v>
      </c>
      <c r="O67" s="143">
        <f>COUNTIF(O6:O58,"Vacation")</f>
        <v>2</v>
      </c>
      <c r="P67" s="143">
        <f>COUNTIF(P6:P53,"Vacation")</f>
        <v>2</v>
      </c>
      <c r="Q67" s="143">
        <f>COUNTIF(Q6:Q58,"Vacation")</f>
        <v>2</v>
      </c>
      <c r="R67" s="143">
        <f>COUNTIF(R6:R58,"Vacation")</f>
        <v>2</v>
      </c>
      <c r="S67" s="143">
        <f>COUNTIF(S6:S58,"Vacation")</f>
        <v>2</v>
      </c>
      <c r="T67" s="143">
        <f>COUNTIF(T11:T58,"Vacation")</f>
        <v>2</v>
      </c>
      <c r="U67" s="143">
        <f>COUNTIF(U6:U58,"Vacation")</f>
        <v>2</v>
      </c>
      <c r="V67" s="143">
        <f>COUNTIF(V9:V58,"Vacation")</f>
        <v>2</v>
      </c>
      <c r="W67" s="143">
        <f>COUNTIF(W11:W58,"Vacation")</f>
        <v>2</v>
      </c>
      <c r="X67" s="143">
        <f>COUNTIF(X6:X58,"Vacation")</f>
        <v>2</v>
      </c>
      <c r="Y67" s="143">
        <f>COUNTIF(Y6:Y58,"Vacation")</f>
        <v>2</v>
      </c>
      <c r="Z67" s="143">
        <f>COUNTIF(Z6:Z58,"Vacation")</f>
        <v>2</v>
      </c>
      <c r="AA67" s="144">
        <f>COUNTIF(AA11:AA58,"Vacation")</f>
        <v>2</v>
      </c>
      <c r="AB67" s="144">
        <f t="shared" ref="AB67:AF67" si="1">COUNTIF(AB7:AB58,"Vacation")</f>
        <v>2</v>
      </c>
      <c r="AC67" s="144">
        <f>COUNTIF(AC9:AC58,"Vacation")</f>
        <v>2</v>
      </c>
      <c r="AD67" s="144">
        <f>COUNTIF(AD7:AD58,"Vacation")</f>
        <v>2</v>
      </c>
      <c r="AE67" s="144">
        <v>2</v>
      </c>
      <c r="AF67" s="144">
        <f t="shared" si="1"/>
        <v>2</v>
      </c>
      <c r="AG67" s="145"/>
      <c r="AH67" s="4"/>
      <c r="AI67" s="4"/>
      <c r="AJ67" s="4"/>
    </row>
    <row r="68" spans="1:37" s="4" customFormat="1" ht="15" x14ac:dyDescent="0.2">
      <c r="A68" s="1"/>
      <c r="B68" s="150"/>
      <c r="C68" s="3" t="s">
        <v>293</v>
      </c>
      <c r="D68" s="133"/>
      <c r="E68" s="146">
        <f>COUNTIF(E6:E58,"leave")</f>
        <v>0</v>
      </c>
      <c r="F68" s="146">
        <f>COUNTIF(F6:F58,"leave")</f>
        <v>0</v>
      </c>
      <c r="G68" s="146">
        <f>COUNTIF(G9:G58,"leave")</f>
        <v>0</v>
      </c>
      <c r="H68" s="146">
        <f>COUNTIF(H6:H58,"leave")</f>
        <v>0</v>
      </c>
      <c r="I68" s="146">
        <f>COUNTIF(I6:I58,"leave")</f>
        <v>0</v>
      </c>
      <c r="J68" s="146">
        <f>COUNTIF(J11:J58,"leave")</f>
        <v>0</v>
      </c>
      <c r="K68" s="146">
        <f>COUNTIF(K8:K58,"leave")</f>
        <v>0</v>
      </c>
      <c r="L68" s="146">
        <f>COUNTIF(L6:L58,"leave")</f>
        <v>0</v>
      </c>
      <c r="M68" s="146">
        <f>COUNTIF(M6:M58,"leave")</f>
        <v>0</v>
      </c>
      <c r="N68" s="146">
        <f>COUNTIF(N6:N58,"leave")</f>
        <v>0</v>
      </c>
      <c r="O68" s="146">
        <f>COUNTIF(O6:O58,"leave")</f>
        <v>0</v>
      </c>
      <c r="P68" s="146">
        <f>COUNTIF(P8:P58,"leave")</f>
        <v>0</v>
      </c>
      <c r="Q68" s="146">
        <f>COUNTIF(Q6:Q58,"leave")</f>
        <v>0</v>
      </c>
      <c r="R68" s="146">
        <f>COUNTIF(R6:R58,"leave")</f>
        <v>0</v>
      </c>
      <c r="S68" s="146">
        <f>COUNTIF(S6:S58,"leave")</f>
        <v>0</v>
      </c>
      <c r="T68" s="146">
        <f>COUNTIF(T11:T58,"leave")</f>
        <v>0</v>
      </c>
      <c r="U68" s="146">
        <f>COUNTIF(U6:U58,"leave")</f>
        <v>0</v>
      </c>
      <c r="V68" s="146">
        <f>COUNTIF(V9:V58,"leave")</f>
        <v>0</v>
      </c>
      <c r="W68" s="146">
        <f>COUNTIF(W11:W58,"leave")</f>
        <v>0</v>
      </c>
      <c r="X68" s="146">
        <f>COUNTIF(X8:X58,"leave")</f>
        <v>0</v>
      </c>
      <c r="Y68" s="146">
        <f>COUNTIF(Y6:Y58,"leave")</f>
        <v>0</v>
      </c>
      <c r="Z68" s="146">
        <f>COUNTIF(Z6:Z58,"leave")</f>
        <v>0</v>
      </c>
      <c r="AA68" s="146">
        <f>COUNTIF(AA11:AA58,"leave")</f>
        <v>0</v>
      </c>
      <c r="AB68" s="146">
        <f t="shared" ref="AB68:AF68" si="2">COUNTIF(AB7:AB58,"leave")</f>
        <v>0</v>
      </c>
      <c r="AC68" s="146">
        <f>COUNTIF(AC9:AC58,"leave")</f>
        <v>0</v>
      </c>
      <c r="AD68" s="146">
        <f>COUNTIF(AD7:AD58,"leave")</f>
        <v>0</v>
      </c>
      <c r="AE68" s="146"/>
      <c r="AF68" s="146">
        <f t="shared" si="2"/>
        <v>0</v>
      </c>
      <c r="AG68" s="151"/>
    </row>
    <row r="69" spans="1:37" ht="15" x14ac:dyDescent="0.2">
      <c r="C69" s="3" t="s">
        <v>294</v>
      </c>
      <c r="E69" s="143">
        <v>6</v>
      </c>
      <c r="F69" s="143">
        <v>6</v>
      </c>
      <c r="G69" s="143">
        <v>6</v>
      </c>
      <c r="H69" s="143">
        <v>6</v>
      </c>
      <c r="I69" s="143">
        <f>COUNTIF(I6:I58,"*Project")</f>
        <v>5</v>
      </c>
      <c r="J69" s="143">
        <v>6</v>
      </c>
      <c r="K69" s="143">
        <v>5</v>
      </c>
      <c r="L69" s="143">
        <v>5</v>
      </c>
      <c r="M69" s="143">
        <v>6</v>
      </c>
      <c r="N69" s="143">
        <v>6</v>
      </c>
      <c r="O69" s="143">
        <v>6</v>
      </c>
      <c r="P69" s="143">
        <v>6</v>
      </c>
      <c r="Q69" s="143">
        <v>5</v>
      </c>
      <c r="R69" s="143">
        <f>COUNTIF(R6:R58,"*Project")</f>
        <v>7</v>
      </c>
      <c r="S69" s="143">
        <v>6</v>
      </c>
      <c r="T69" s="143">
        <f>COUNTIF(T6:T58,"*Project")</f>
        <v>7</v>
      </c>
      <c r="U69" s="143">
        <v>5</v>
      </c>
      <c r="V69" s="143">
        <v>6</v>
      </c>
      <c r="W69" s="143">
        <v>6</v>
      </c>
      <c r="X69" s="143">
        <v>6</v>
      </c>
      <c r="Y69" s="143">
        <v>6</v>
      </c>
      <c r="Z69" s="143">
        <v>6</v>
      </c>
      <c r="AA69" s="143">
        <v>6</v>
      </c>
      <c r="AB69" s="143">
        <v>5</v>
      </c>
      <c r="AC69" s="143">
        <v>6</v>
      </c>
      <c r="AD69" s="143">
        <v>6</v>
      </c>
      <c r="AE69" s="143">
        <v>6</v>
      </c>
      <c r="AF69" s="143">
        <v>6</v>
      </c>
      <c r="AG69" s="152"/>
      <c r="AH69" s="4"/>
      <c r="AI69" s="4"/>
      <c r="AJ69" s="4"/>
    </row>
    <row r="70" spans="1:37" ht="15" x14ac:dyDescent="0.2">
      <c r="E70" s="143">
        <f>COUNTIF(E6:E57,"TPN Clinical*")</f>
        <v>0</v>
      </c>
      <c r="F70" s="143">
        <f>COUNTIF(F6:F57,"TPN Clinical*")</f>
        <v>0</v>
      </c>
      <c r="G70" s="143">
        <f>COUNTIF(G6:G53,"TPN Clinical*")</f>
        <v>0</v>
      </c>
      <c r="H70" s="143">
        <f>COUNTIF(H6:H57,"TPN Clinical*")</f>
        <v>0</v>
      </c>
      <c r="I70" s="143">
        <f>COUNTIF(I6:I57,"TPN Clinical*")</f>
        <v>0</v>
      </c>
      <c r="J70" s="143">
        <f>COUNTIF(J6:J57,"TPN Clinical*")</f>
        <v>0</v>
      </c>
      <c r="K70" s="143">
        <f>COUNTIF(K6:K57,"TPN Clinical*")</f>
        <v>0</v>
      </c>
      <c r="L70" s="143">
        <f>COUNTIF(L6:L53,"TPN Clinical*")</f>
        <v>0</v>
      </c>
      <c r="M70" s="143">
        <f>COUNTIF(M6:M53,"TPN Clinical*")</f>
        <v>0</v>
      </c>
      <c r="N70" s="143">
        <f>COUNTIF(N6:N57,"TPN Clinical*")</f>
        <v>0</v>
      </c>
      <c r="O70" s="143">
        <v>0</v>
      </c>
      <c r="P70" s="143">
        <f>COUNTIF(P6:P53,"TPN Clinical*")</f>
        <v>1</v>
      </c>
      <c r="Q70" s="143">
        <v>0</v>
      </c>
      <c r="R70" s="143">
        <v>0</v>
      </c>
      <c r="S70" s="143">
        <f>COUNTIF(S6:S57,"TPN Clinical*")</f>
        <v>0</v>
      </c>
      <c r="T70" s="143">
        <f>COUNTIF(T6:T57,"TPN Clinical*")</f>
        <v>0</v>
      </c>
      <c r="U70" s="143">
        <f>COUNTIF(U6:U57,"TPN Clinical*")</f>
        <v>0</v>
      </c>
      <c r="V70" s="143">
        <f>COUNTIF(V6:V57,"TPN Clinical*")</f>
        <v>0</v>
      </c>
      <c r="W70" s="143">
        <v>0</v>
      </c>
      <c r="X70" s="143">
        <f>COUNTIF(X6:X57,"TPN Clinical*")</f>
        <v>0</v>
      </c>
      <c r="Y70" s="143">
        <f>COUNTIF(Y6:Y57,"TPN Clinical*")</f>
        <v>1</v>
      </c>
      <c r="Z70" s="143">
        <f>COUNTIF(Z6:Z53,"TPN Clinical*")</f>
        <v>1</v>
      </c>
      <c r="AA70" s="143"/>
      <c r="AB70" s="143"/>
      <c r="AC70" s="143"/>
      <c r="AD70" s="143"/>
      <c r="AE70" s="143"/>
      <c r="AF70" s="143"/>
      <c r="AG70" s="152"/>
      <c r="AH70" s="4"/>
      <c r="AI70" s="4"/>
      <c r="AJ70" s="4"/>
    </row>
    <row r="71" spans="1:37" ht="15" x14ac:dyDescent="0.2">
      <c r="C71" s="3" t="s">
        <v>295</v>
      </c>
      <c r="E71" s="143">
        <f t="shared" ref="E71:Z71" si="3">COUNTIF(E6:E58,"Pharm Leadership*")</f>
        <v>1</v>
      </c>
      <c r="F71" s="143">
        <f t="shared" si="3"/>
        <v>1</v>
      </c>
      <c r="G71" s="143">
        <f t="shared" si="3"/>
        <v>1</v>
      </c>
      <c r="H71" s="143">
        <f t="shared" si="3"/>
        <v>1</v>
      </c>
      <c r="I71" s="143">
        <f t="shared" si="3"/>
        <v>1</v>
      </c>
      <c r="J71" s="143">
        <f t="shared" si="3"/>
        <v>1</v>
      </c>
      <c r="K71" s="143">
        <f t="shared" si="3"/>
        <v>1</v>
      </c>
      <c r="L71" s="143">
        <f t="shared" si="3"/>
        <v>1</v>
      </c>
      <c r="M71" s="143">
        <f t="shared" si="3"/>
        <v>1</v>
      </c>
      <c r="N71" s="143">
        <f t="shared" si="3"/>
        <v>1</v>
      </c>
      <c r="O71" s="143">
        <f t="shared" si="3"/>
        <v>1</v>
      </c>
      <c r="P71" s="143">
        <f t="shared" si="3"/>
        <v>1</v>
      </c>
      <c r="Q71" s="143">
        <f t="shared" si="3"/>
        <v>1</v>
      </c>
      <c r="R71" s="143">
        <f t="shared" si="3"/>
        <v>1</v>
      </c>
      <c r="S71" s="143">
        <f t="shared" si="3"/>
        <v>1</v>
      </c>
      <c r="T71" s="143">
        <f t="shared" si="3"/>
        <v>1</v>
      </c>
      <c r="U71" s="143">
        <f t="shared" si="3"/>
        <v>1</v>
      </c>
      <c r="V71" s="143">
        <f t="shared" si="3"/>
        <v>1</v>
      </c>
      <c r="W71" s="143">
        <f t="shared" si="3"/>
        <v>1</v>
      </c>
      <c r="X71" s="143">
        <f t="shared" si="3"/>
        <v>1</v>
      </c>
      <c r="Y71" s="143">
        <f t="shared" si="3"/>
        <v>1</v>
      </c>
      <c r="Z71" s="143">
        <f t="shared" si="3"/>
        <v>1</v>
      </c>
      <c r="AA71" s="143">
        <f>COUNTIF(AA11:AA58,"Pharm Leadership*")</f>
        <v>1</v>
      </c>
      <c r="AB71" s="143">
        <f t="shared" ref="AB71:AF71" si="4">COUNTIF(AB7:AB58,"Pharm Leadership*")</f>
        <v>1</v>
      </c>
      <c r="AC71" s="143">
        <v>1</v>
      </c>
      <c r="AD71" s="143">
        <f>COUNTIF(AD7:AD58,"Pharm Leadership*")</f>
        <v>1</v>
      </c>
      <c r="AE71" s="143">
        <v>1</v>
      </c>
      <c r="AF71" s="143">
        <f t="shared" si="4"/>
        <v>1</v>
      </c>
      <c r="AG71" s="152"/>
      <c r="AH71" s="4"/>
      <c r="AI71" s="4"/>
      <c r="AJ71" s="4"/>
    </row>
    <row r="72" spans="1:37" ht="15" x14ac:dyDescent="0.2">
      <c r="C72" s="3" t="s">
        <v>296</v>
      </c>
      <c r="E72" s="143">
        <f>COUNTIF(E3:E57,"Medicine*")</f>
        <v>4</v>
      </c>
      <c r="F72" s="143">
        <f>COUNTIF(F3:F57,"Medicine*")</f>
        <v>4</v>
      </c>
      <c r="G72" s="143">
        <f>COUNTIF(G3:G53,"Medicine*")</f>
        <v>4</v>
      </c>
      <c r="H72" s="143">
        <f>COUNTIF(H3:H57,"Medicine*")</f>
        <v>4</v>
      </c>
      <c r="I72" s="143">
        <f>COUNTIF(I3:I57,"Medicine*")</f>
        <v>4</v>
      </c>
      <c r="J72" s="143">
        <f>COUNTIF(J3:J57,"Medicine*")</f>
        <v>4</v>
      </c>
      <c r="K72" s="143">
        <f>COUNTIF(K3:K57,"Medicine*")</f>
        <v>4</v>
      </c>
      <c r="L72" s="143">
        <f>COUNTIF(L3:L53,"Medicine*")</f>
        <v>4</v>
      </c>
      <c r="M72" s="143">
        <f>COUNTIF(M3:M53,"Medicine*")</f>
        <v>4</v>
      </c>
      <c r="N72" s="143">
        <f>COUNTIF(N3:N57,"Medicine*")</f>
        <v>4</v>
      </c>
      <c r="O72" s="143">
        <f>COUNTIF(O3:O57,"Medicine*")</f>
        <v>4</v>
      </c>
      <c r="P72" s="143">
        <f>COUNTIF(P3:P53,"Medicine*")</f>
        <v>4</v>
      </c>
      <c r="Q72" s="143">
        <f t="shared" ref="Q72:V72" si="5">COUNTIF(Q3:Q57,"Medicine*")</f>
        <v>4</v>
      </c>
      <c r="R72" s="143">
        <f t="shared" si="5"/>
        <v>4</v>
      </c>
      <c r="S72" s="143">
        <f t="shared" si="5"/>
        <v>4</v>
      </c>
      <c r="T72" s="143">
        <f t="shared" si="5"/>
        <v>4</v>
      </c>
      <c r="U72" s="143">
        <f t="shared" si="5"/>
        <v>4</v>
      </c>
      <c r="V72" s="143">
        <f t="shared" si="5"/>
        <v>4</v>
      </c>
      <c r="W72" s="143">
        <f>COUNTIF(W3:W53,"Medicine*")</f>
        <v>4</v>
      </c>
      <c r="X72" s="143">
        <f>COUNTIF(X3:X57,"Medicine*")</f>
        <v>4</v>
      </c>
      <c r="Y72" s="143">
        <f>COUNTIF(Y3:Y57,"Medicine*")</f>
        <v>4</v>
      </c>
      <c r="Z72" s="143">
        <f>COUNTIF(Z3:Z53,"Medicine*")</f>
        <v>4</v>
      </c>
      <c r="AA72" s="143">
        <v>4</v>
      </c>
      <c r="AB72" s="143">
        <v>4</v>
      </c>
      <c r="AC72" s="143">
        <v>4</v>
      </c>
      <c r="AD72" s="143">
        <v>4</v>
      </c>
      <c r="AE72" s="143">
        <v>4</v>
      </c>
      <c r="AF72" s="143">
        <v>4</v>
      </c>
      <c r="AG72" s="152"/>
      <c r="AH72" s="4"/>
      <c r="AI72" s="4"/>
      <c r="AJ72" s="4"/>
    </row>
    <row r="73" spans="1:37" ht="15" x14ac:dyDescent="0.2">
      <c r="C73" s="3" t="s">
        <v>297</v>
      </c>
      <c r="E73" s="143">
        <f>COUNTIF(E4:E57,"Crit*")</f>
        <v>4</v>
      </c>
      <c r="F73" s="143">
        <f>COUNTIF(F4:F57,"Crit*")</f>
        <v>4</v>
      </c>
      <c r="G73" s="143">
        <f>COUNTIF(G4:G53,"Crit*")</f>
        <v>4</v>
      </c>
      <c r="H73" s="143">
        <f>COUNTIF(H4:H57,"Crit*")</f>
        <v>4</v>
      </c>
      <c r="I73" s="143">
        <f>COUNTIF(I4:I57,"Crit*")</f>
        <v>4</v>
      </c>
      <c r="J73" s="143">
        <f>COUNTIF(J4:J57,"Crit*")</f>
        <v>4</v>
      </c>
      <c r="K73" s="143">
        <f>COUNTIF(K4:K57,"Crit*")</f>
        <v>4</v>
      </c>
      <c r="L73" s="143">
        <f>COUNTIF(L4:L53,"Crit*")</f>
        <v>4</v>
      </c>
      <c r="M73" s="143">
        <f>COUNTIF(M4:M53,"Crit*")</f>
        <v>0</v>
      </c>
      <c r="N73" s="143">
        <f>COUNTIF(N4:N57,"Crit*")</f>
        <v>4</v>
      </c>
      <c r="O73" s="143">
        <f>COUNTIF(O4:O57,"Crit*")</f>
        <v>4</v>
      </c>
      <c r="P73" s="143">
        <f>COUNTIF(P4:P53,"Crit*")</f>
        <v>4</v>
      </c>
      <c r="Q73" s="143">
        <f t="shared" ref="Q73:V73" si="6">COUNTIF(Q4:Q57,"Crit*")</f>
        <v>4</v>
      </c>
      <c r="R73" s="143">
        <f t="shared" si="6"/>
        <v>4</v>
      </c>
      <c r="S73" s="143">
        <f t="shared" si="6"/>
        <v>4</v>
      </c>
      <c r="T73" s="143">
        <f t="shared" si="6"/>
        <v>4</v>
      </c>
      <c r="U73" s="143">
        <f t="shared" si="6"/>
        <v>4</v>
      </c>
      <c r="V73" s="143">
        <f t="shared" si="6"/>
        <v>4</v>
      </c>
      <c r="W73" s="143">
        <f>COUNTIF(W4:W53,"Crit*")</f>
        <v>4</v>
      </c>
      <c r="X73" s="143">
        <f>COUNTIF(X4:X57,"Crit*")</f>
        <v>4</v>
      </c>
      <c r="Y73" s="143">
        <f>COUNTIF(Y4:Y57,"Crit*")</f>
        <v>4</v>
      </c>
      <c r="Z73" s="143">
        <f>COUNTIF(Z4:Z53,"Crit*")</f>
        <v>4</v>
      </c>
      <c r="AA73" s="143">
        <v>4</v>
      </c>
      <c r="AB73" s="143">
        <v>4</v>
      </c>
      <c r="AC73" s="143">
        <v>4</v>
      </c>
      <c r="AD73" s="143">
        <v>4</v>
      </c>
      <c r="AE73" s="143">
        <v>4</v>
      </c>
      <c r="AF73" s="143">
        <v>4</v>
      </c>
      <c r="AG73" s="152"/>
      <c r="AH73" s="4"/>
      <c r="AI73" s="4"/>
      <c r="AJ73" s="4"/>
    </row>
    <row r="74" spans="1:37" ht="15" x14ac:dyDescent="0.2">
      <c r="C74" s="3" t="s">
        <v>298</v>
      </c>
      <c r="E74" s="143">
        <f>COUNTIF(E6:E57,"Cardiology*")</f>
        <v>4</v>
      </c>
      <c r="F74" s="143">
        <f>COUNTIF(F6:F57,"Cardiology*")</f>
        <v>4</v>
      </c>
      <c r="G74" s="143">
        <f>COUNTIF(G6:G53,"Cardiology*")</f>
        <v>4</v>
      </c>
      <c r="H74" s="143">
        <f>COUNTIF(H6:H57,"Cardiology*")</f>
        <v>4</v>
      </c>
      <c r="I74" s="143">
        <f>COUNTIF(I6:I57,"Cardiology*")</f>
        <v>4</v>
      </c>
      <c r="J74" s="143">
        <f>COUNTIF(J6:J57,"Cardiology*")</f>
        <v>4</v>
      </c>
      <c r="K74" s="143">
        <f>COUNTIF(K6:K57,"Cardiology*")</f>
        <v>4</v>
      </c>
      <c r="L74" s="143">
        <f>COUNTIF(L6:L53,"Cardiology*")</f>
        <v>0</v>
      </c>
      <c r="M74" s="143">
        <f>COUNTIF(M6:M53,"Cardiology*")</f>
        <v>4</v>
      </c>
      <c r="N74" s="143">
        <f>COUNTIF(N6:N57,"Cardiology*")</f>
        <v>4</v>
      </c>
      <c r="O74" s="143">
        <f>COUNTIF(O6:O57,"Cardiology*")</f>
        <v>4</v>
      </c>
      <c r="P74" s="143">
        <f>COUNTIF(P6:P53,"Cardiology*")</f>
        <v>0</v>
      </c>
      <c r="Q74" s="143">
        <f t="shared" ref="Q74:V74" si="7">COUNTIF(Q6:Q57,"Cardiology*")</f>
        <v>4</v>
      </c>
      <c r="R74" s="143">
        <f t="shared" si="7"/>
        <v>4</v>
      </c>
      <c r="S74" s="143">
        <f t="shared" si="7"/>
        <v>4</v>
      </c>
      <c r="T74" s="143">
        <f t="shared" si="7"/>
        <v>4</v>
      </c>
      <c r="U74" s="143">
        <f t="shared" si="7"/>
        <v>4</v>
      </c>
      <c r="V74" s="143">
        <f t="shared" si="7"/>
        <v>4</v>
      </c>
      <c r="W74" s="143">
        <f>COUNTIF(W6:W53,"Cardiology*")</f>
        <v>4</v>
      </c>
      <c r="X74" s="143">
        <f>COUNTIF(X6:X57,"Cardiology*")</f>
        <v>4</v>
      </c>
      <c r="Y74" s="143">
        <f>COUNTIF(Y6:Y57,"Cardiology*")</f>
        <v>4</v>
      </c>
      <c r="Z74" s="143">
        <f>COUNTIF(Z6:Z53,"Cardiology*")</f>
        <v>4</v>
      </c>
      <c r="AA74" s="143">
        <v>4</v>
      </c>
      <c r="AB74" s="143">
        <v>4</v>
      </c>
      <c r="AC74" s="143">
        <v>4</v>
      </c>
      <c r="AD74" s="143">
        <v>4</v>
      </c>
      <c r="AE74" s="143">
        <v>4</v>
      </c>
      <c r="AF74" s="143">
        <v>4</v>
      </c>
      <c r="AG74" s="152"/>
      <c r="AH74" s="4"/>
      <c r="AI74" s="4"/>
      <c r="AJ74" s="4"/>
    </row>
    <row r="75" spans="1:37" ht="15" x14ac:dyDescent="0.2">
      <c r="C75" s="3" t="s">
        <v>299</v>
      </c>
      <c r="E75" s="143">
        <f>COUNTIF(E6:E58,"Clinical Orientation*")</f>
        <v>2</v>
      </c>
      <c r="F75" s="143">
        <f>COUNTIF(F6:F58,"Clinical Orientation*")</f>
        <v>2</v>
      </c>
      <c r="G75" s="143">
        <f>COUNTIF(G9:G58,"Clinical Orientation*")</f>
        <v>2</v>
      </c>
      <c r="H75" s="143">
        <f>COUNTIF(H6:H58,"Clinical Orientation*")</f>
        <v>0</v>
      </c>
      <c r="I75" s="143">
        <f>COUNTIF(I6:I58,"Clinical Orientation*")</f>
        <v>1</v>
      </c>
      <c r="J75" s="143">
        <v>2</v>
      </c>
      <c r="K75" s="143">
        <f>COUNTIF(K8:K58,"Clinical Orientation*")</f>
        <v>2</v>
      </c>
      <c r="L75" s="143">
        <f>COUNTIF(L6:L58,"Clinical Orientation*")</f>
        <v>2</v>
      </c>
      <c r="M75" s="143">
        <f>COUNTIF(M6:M58,"Clinical Orientation*")</f>
        <v>2</v>
      </c>
      <c r="N75" s="143">
        <f>COUNTIF(N6:N58,"Clinical Orientation*")</f>
        <v>2</v>
      </c>
      <c r="O75" s="143">
        <f>COUNTIF(O6:O58,"Clinical Orientation*")</f>
        <v>2</v>
      </c>
      <c r="P75" s="143">
        <v>2</v>
      </c>
      <c r="Q75" s="143">
        <f>COUNTIF(Q6:Q58,"Clinical Orientation*")</f>
        <v>2</v>
      </c>
      <c r="R75" s="143">
        <f>COUNTIF(R6:R58,"Clinical Orientation*")</f>
        <v>2</v>
      </c>
      <c r="S75" s="143">
        <f>COUNTIF(S6:S58,"Clinical Orientation*")</f>
        <v>2</v>
      </c>
      <c r="T75" s="143">
        <f>COUNTIF(T6:T58,"Clinical Orientation*")</f>
        <v>2</v>
      </c>
      <c r="U75" s="143">
        <f>COUNTIF(U9:U58,"Clinical Orientation*")</f>
        <v>2</v>
      </c>
      <c r="V75" s="143">
        <v>2</v>
      </c>
      <c r="W75" s="143">
        <f>COUNTIF(W6:W58,"Clinical Orientation*")</f>
        <v>2</v>
      </c>
      <c r="X75" s="143">
        <v>2</v>
      </c>
      <c r="Y75" s="143">
        <f>COUNTIF(Y6:Y58,"Clinical Orientation*")</f>
        <v>2</v>
      </c>
      <c r="Z75" s="143">
        <f>COUNTIF(Z6:Z58,"Clinical Orientation*")</f>
        <v>2</v>
      </c>
      <c r="AA75" s="144">
        <v>2</v>
      </c>
      <c r="AB75" s="144">
        <v>2</v>
      </c>
      <c r="AC75" s="144">
        <v>2</v>
      </c>
      <c r="AD75" s="144">
        <v>2</v>
      </c>
      <c r="AE75" s="144">
        <v>2</v>
      </c>
      <c r="AF75" s="144">
        <v>2</v>
      </c>
      <c r="AG75" s="145"/>
      <c r="AH75" s="4"/>
      <c r="AI75" s="4"/>
      <c r="AJ75" s="4"/>
    </row>
    <row r="76" spans="1:37" x14ac:dyDescent="0.2">
      <c r="AH76" s="4"/>
      <c r="AI76" s="4"/>
      <c r="AJ76" s="4"/>
    </row>
    <row r="77" spans="1:37" x14ac:dyDescent="0.2">
      <c r="B77" s="2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H77" s="4"/>
      <c r="AI77" s="4"/>
      <c r="AJ77" s="4"/>
      <c r="AK77" s="4"/>
    </row>
    <row r="78" spans="1:37" x14ac:dyDescent="0.2">
      <c r="B78" s="2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H78" s="4"/>
      <c r="AI78" s="4"/>
      <c r="AJ78" s="4"/>
      <c r="AK78" s="4"/>
    </row>
    <row r="79" spans="1:37" x14ac:dyDescent="0.2">
      <c r="B79" s="2"/>
      <c r="D79" s="4"/>
      <c r="E79" s="153" t="s">
        <v>300</v>
      </c>
      <c r="F79" s="153" t="s">
        <v>301</v>
      </c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H79" s="4"/>
      <c r="AI79" s="4"/>
      <c r="AJ79" s="4"/>
      <c r="AK79" s="4"/>
    </row>
    <row r="80" spans="1:37" x14ac:dyDescent="0.2">
      <c r="B80" s="2"/>
      <c r="D80" s="4"/>
      <c r="E80" s="154"/>
      <c r="F80" s="15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H80" s="4"/>
      <c r="AI80" s="4"/>
      <c r="AJ80" s="4"/>
      <c r="AK80" s="4"/>
    </row>
    <row r="81" spans="2:37" x14ac:dyDescent="0.2">
      <c r="B81" s="2"/>
      <c r="D81" s="4"/>
      <c r="E81" s="154" t="s">
        <v>302</v>
      </c>
      <c r="F81" s="154">
        <f>COUNTIF(E6:AG57,"*SPH*")</f>
        <v>180</v>
      </c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H81" s="4"/>
      <c r="AI81" s="4"/>
      <c r="AJ81" s="4"/>
      <c r="AK81" s="4"/>
    </row>
    <row r="82" spans="2:37" x14ac:dyDescent="0.2">
      <c r="B82" s="2"/>
      <c r="D82" s="4"/>
      <c r="E82" s="154" t="s">
        <v>303</v>
      </c>
      <c r="F82" s="154">
        <f>COUNTIF(E6:AG57,"*VGH*")</f>
        <v>191</v>
      </c>
      <c r="G82" s="4"/>
      <c r="H82" s="4" t="s">
        <v>304</v>
      </c>
      <c r="I82" s="4">
        <f>SUM(F81:F84)</f>
        <v>413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H82" s="4"/>
      <c r="AI82" s="4"/>
      <c r="AJ82" s="4"/>
      <c r="AK82" s="4"/>
    </row>
    <row r="83" spans="2:37" x14ac:dyDescent="0.2">
      <c r="B83" s="2"/>
      <c r="D83" s="4"/>
      <c r="E83" s="154" t="s">
        <v>305</v>
      </c>
      <c r="F83" s="154">
        <f>COUNTIF(E6:AG57,"*LGH*")</f>
        <v>35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H83" s="4"/>
      <c r="AI83" s="4"/>
      <c r="AJ83" s="4"/>
      <c r="AK83" s="4"/>
    </row>
    <row r="84" spans="2:37" x14ac:dyDescent="0.2">
      <c r="B84" s="2"/>
      <c r="D84" s="4"/>
      <c r="E84" s="154" t="s">
        <v>306</v>
      </c>
      <c r="F84" s="154">
        <f>COUNTIF(E6:AG57,"*Richmond*")</f>
        <v>7</v>
      </c>
      <c r="G84" s="4"/>
      <c r="H84" s="4" t="s">
        <v>307</v>
      </c>
      <c r="I84" s="4">
        <f>SUM(F85:F93)</f>
        <v>439</v>
      </c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H84" s="4"/>
      <c r="AI84" s="4"/>
      <c r="AJ84" s="4"/>
      <c r="AK84" s="4"/>
    </row>
    <row r="85" spans="2:37" x14ac:dyDescent="0.2">
      <c r="B85" s="2"/>
      <c r="D85" s="4"/>
      <c r="E85" s="154" t="s">
        <v>308</v>
      </c>
      <c r="F85" s="154">
        <f>COUNTIF(E6:AG57,"*BH*")</f>
        <v>54</v>
      </c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H85" s="4"/>
      <c r="AI85" s="4"/>
      <c r="AJ85" s="4"/>
      <c r="AK85" s="4"/>
    </row>
    <row r="86" spans="2:37" x14ac:dyDescent="0.2">
      <c r="B86" s="2"/>
      <c r="D86" s="4"/>
      <c r="E86" s="154" t="s">
        <v>309</v>
      </c>
      <c r="F86" s="154">
        <f>COUNTIF(E6:AG57,"*RCH*")</f>
        <v>139</v>
      </c>
      <c r="G86" s="4"/>
      <c r="H86" s="4" t="s">
        <v>310</v>
      </c>
      <c r="I86" s="4">
        <f>SUM(F94:F97)</f>
        <v>47</v>
      </c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H86" s="4"/>
      <c r="AI86" s="4"/>
      <c r="AJ86" s="4"/>
      <c r="AK86" s="4"/>
    </row>
    <row r="87" spans="2:37" x14ac:dyDescent="0.2">
      <c r="B87" s="2"/>
      <c r="D87" s="4"/>
      <c r="E87" s="154" t="s">
        <v>311</v>
      </c>
      <c r="F87" s="154">
        <f>COUNTIF(E6:AG57,"*SMH*")</f>
        <v>206</v>
      </c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H87" s="4"/>
      <c r="AI87" s="4"/>
      <c r="AJ87" s="4"/>
      <c r="AK87" s="4"/>
    </row>
    <row r="88" spans="2:37" x14ac:dyDescent="0.2">
      <c r="B88" s="2"/>
      <c r="D88" s="4"/>
      <c r="E88" s="154" t="s">
        <v>312</v>
      </c>
      <c r="F88" s="154">
        <f>COUNTIF(E6:AG57,"*JPOSC*")</f>
        <v>16</v>
      </c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H88" s="4"/>
      <c r="AI88" s="4"/>
      <c r="AJ88" s="4"/>
      <c r="AK88" s="4"/>
    </row>
    <row r="89" spans="2:37" x14ac:dyDescent="0.2">
      <c r="B89" s="2"/>
      <c r="D89" s="4"/>
      <c r="E89" s="154" t="s">
        <v>313</v>
      </c>
      <c r="F89" s="154">
        <f>COUNTIF(E6:AG57,"*LMH*")</f>
        <v>8</v>
      </c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H89" s="4"/>
      <c r="AI89" s="4"/>
      <c r="AJ89" s="4"/>
      <c r="AK89" s="4"/>
    </row>
    <row r="90" spans="2:37" x14ac:dyDescent="0.2">
      <c r="B90" s="2"/>
      <c r="D90" s="4"/>
      <c r="E90" s="154" t="s">
        <v>314</v>
      </c>
      <c r="F90" s="154">
        <f>COUNTIF(E6:AG57,"*PAH*")</f>
        <v>13</v>
      </c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H90" s="4"/>
      <c r="AI90" s="4"/>
      <c r="AJ90" s="4"/>
      <c r="AK90" s="4"/>
    </row>
    <row r="91" spans="2:37" x14ac:dyDescent="0.2">
      <c r="B91" s="2"/>
      <c r="D91" s="4"/>
      <c r="E91" s="154" t="s">
        <v>315</v>
      </c>
      <c r="F91" s="154">
        <f>COUNTIF(E6:AG57,"*ERH*")</f>
        <v>3</v>
      </c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H91" s="4"/>
      <c r="AI91" s="4"/>
      <c r="AJ91" s="4"/>
      <c r="AK91" s="4"/>
    </row>
    <row r="92" spans="2:37" x14ac:dyDescent="0.2">
      <c r="B92" s="2"/>
      <c r="D92" s="4"/>
      <c r="E92" s="154" t="s">
        <v>316</v>
      </c>
      <c r="F92" s="4">
        <f>COUNTIF(E7:AG58,"*Forensic*")</f>
        <v>0</v>
      </c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H92" s="4"/>
      <c r="AI92" s="4"/>
      <c r="AJ92" s="4"/>
      <c r="AK92" s="4"/>
    </row>
    <row r="93" spans="2:37" x14ac:dyDescent="0.2">
      <c r="B93" s="2"/>
      <c r="D93" s="4"/>
      <c r="E93" s="154" t="s">
        <v>317</v>
      </c>
      <c r="F93" s="4">
        <f>COUNTIF(E8:AG58,"*Mental*")</f>
        <v>0</v>
      </c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H93" s="4"/>
      <c r="AI93" s="4"/>
      <c r="AJ93" s="4"/>
      <c r="AK93" s="4"/>
    </row>
    <row r="94" spans="2:37" x14ac:dyDescent="0.2">
      <c r="B94" s="2"/>
      <c r="D94" s="4"/>
      <c r="E94" s="154" t="s">
        <v>318</v>
      </c>
      <c r="F94" s="154">
        <f>COUNTIF(E6:AG57,"*ARH*")</f>
        <v>40</v>
      </c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H94" s="4"/>
      <c r="AI94" s="4"/>
      <c r="AJ94" s="4"/>
      <c r="AK94" s="4"/>
    </row>
    <row r="95" spans="2:37" x14ac:dyDescent="0.2">
      <c r="B95" s="2"/>
      <c r="D95" s="4"/>
      <c r="E95" s="154" t="s">
        <v>319</v>
      </c>
      <c r="F95" s="154">
        <f>COUNTIF(E6:AG57,"*Chilliwack*")</f>
        <v>0</v>
      </c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H95" s="4"/>
      <c r="AI95" s="4"/>
      <c r="AJ95" s="4"/>
      <c r="AK95" s="4"/>
    </row>
    <row r="96" spans="2:37" x14ac:dyDescent="0.2">
      <c r="B96" s="2"/>
      <c r="D96" s="4"/>
      <c r="E96" s="154" t="s">
        <v>320</v>
      </c>
      <c r="F96" s="4">
        <f>COUNTIF(E6:AG57,"*Powell*")</f>
        <v>4</v>
      </c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H96" s="4"/>
      <c r="AI96" s="4"/>
      <c r="AJ96" s="4"/>
      <c r="AK96" s="4"/>
    </row>
    <row r="97" spans="2:37" x14ac:dyDescent="0.2">
      <c r="B97" s="2"/>
      <c r="D97" s="4"/>
      <c r="E97" s="154" t="s">
        <v>321</v>
      </c>
      <c r="F97" s="4">
        <f>COUNTIF(E7:AG58,"*Squamish*")</f>
        <v>3</v>
      </c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H97" s="4"/>
      <c r="AI97" s="4"/>
      <c r="AJ97" s="4"/>
      <c r="AK97" s="4"/>
    </row>
    <row r="98" spans="2:37" x14ac:dyDescent="0.2">
      <c r="B98" s="2"/>
      <c r="D98" s="4"/>
      <c r="E98" s="154" t="s">
        <v>322</v>
      </c>
      <c r="F98" s="154">
        <f>COUNTIF(E6:AG57,"*DPIC*")</f>
        <v>9</v>
      </c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H98" s="4"/>
      <c r="AI98" s="4"/>
      <c r="AJ98" s="4"/>
      <c r="AK98" s="4"/>
    </row>
    <row r="99" spans="2:37" x14ac:dyDescent="0.2">
      <c r="B99" s="2"/>
      <c r="D99" s="4"/>
      <c r="E99" s="154" t="s">
        <v>323</v>
      </c>
      <c r="F99" s="4">
        <f>COUNTIF(E6:AG57,"*C&amp;W*")</f>
        <v>12</v>
      </c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H99" s="4"/>
      <c r="AI99" s="4"/>
      <c r="AJ99" s="4"/>
      <c r="AK99" s="4"/>
    </row>
    <row r="100" spans="2:37" x14ac:dyDescent="0.2">
      <c r="B100" s="2"/>
      <c r="D100" s="4"/>
      <c r="E100" s="155" t="s">
        <v>324</v>
      </c>
      <c r="F100" s="156">
        <f>SUM(F81:F99)</f>
        <v>920</v>
      </c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H100" s="4"/>
      <c r="AI100" s="4"/>
      <c r="AJ100" s="4"/>
      <c r="AK100" s="4"/>
    </row>
    <row r="101" spans="2:37" x14ac:dyDescent="0.2">
      <c r="B101" s="2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H101" s="4"/>
      <c r="AI101" s="4"/>
      <c r="AJ101" s="4"/>
      <c r="AK101" s="4"/>
    </row>
    <row r="102" spans="2:37" x14ac:dyDescent="0.2">
      <c r="B102" s="2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H102" s="4"/>
      <c r="AI102" s="4"/>
      <c r="AJ102" s="4"/>
      <c r="AK102" s="4"/>
    </row>
    <row r="103" spans="2:37" x14ac:dyDescent="0.2">
      <c r="B103" s="2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H103" s="4"/>
      <c r="AI103" s="4"/>
      <c r="AJ103" s="4"/>
      <c r="AK103" s="4"/>
    </row>
    <row r="104" spans="2:37" x14ac:dyDescent="0.2">
      <c r="B104" s="2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H104" s="4"/>
      <c r="AI104" s="4"/>
      <c r="AJ104" s="4"/>
      <c r="AK104" s="4"/>
    </row>
    <row r="105" spans="2:37" x14ac:dyDescent="0.2">
      <c r="B105" s="2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H105" s="4"/>
      <c r="AI105" s="4"/>
      <c r="AJ105" s="4"/>
      <c r="AK105" s="4"/>
    </row>
    <row r="106" spans="2:37" x14ac:dyDescent="0.2">
      <c r="B106" s="2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H106" s="4"/>
      <c r="AI106" s="4"/>
      <c r="AJ106" s="4"/>
      <c r="AK106" s="4"/>
    </row>
    <row r="107" spans="2:37" x14ac:dyDescent="0.2">
      <c r="B107" s="2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H107" s="4"/>
      <c r="AI107" s="4"/>
      <c r="AJ107" s="4"/>
      <c r="AK107" s="4"/>
    </row>
    <row r="108" spans="2:37" x14ac:dyDescent="0.2">
      <c r="B108" s="2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H108" s="4"/>
      <c r="AI108" s="4"/>
      <c r="AJ108" s="4"/>
      <c r="AK108" s="4"/>
    </row>
    <row r="109" spans="2:37" x14ac:dyDescent="0.2">
      <c r="B109" s="2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H109" s="4"/>
      <c r="AI109" s="4"/>
      <c r="AJ109" s="4"/>
      <c r="AK109" s="4"/>
    </row>
    <row r="110" spans="2:37" x14ac:dyDescent="0.2">
      <c r="B110" s="2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H110" s="4"/>
      <c r="AI110" s="4"/>
      <c r="AJ110" s="4"/>
      <c r="AK110" s="4"/>
    </row>
    <row r="111" spans="2:37" x14ac:dyDescent="0.2">
      <c r="B111" s="2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H111" s="4"/>
      <c r="AI111" s="4"/>
      <c r="AJ111" s="4"/>
      <c r="AK111" s="4"/>
    </row>
    <row r="112" spans="2:37" x14ac:dyDescent="0.2">
      <c r="B112" s="2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H112" s="4"/>
      <c r="AI112" s="4"/>
      <c r="AJ112" s="4"/>
      <c r="AK112" s="4"/>
    </row>
    <row r="113" spans="2:37" x14ac:dyDescent="0.2">
      <c r="B113" s="2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H113" s="4"/>
      <c r="AI113" s="4"/>
      <c r="AJ113" s="4"/>
      <c r="AK113" s="4"/>
    </row>
    <row r="114" spans="2:37" x14ac:dyDescent="0.2">
      <c r="B114" s="2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H114" s="4"/>
      <c r="AI114" s="4"/>
      <c r="AJ114" s="4"/>
      <c r="AK114" s="4"/>
    </row>
    <row r="115" spans="2:37" x14ac:dyDescent="0.2">
      <c r="B115" s="2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H115" s="4"/>
      <c r="AI115" s="4"/>
      <c r="AJ115" s="4"/>
      <c r="AK115" s="4"/>
    </row>
    <row r="116" spans="2:37" x14ac:dyDescent="0.2">
      <c r="B116" s="2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H116" s="4"/>
      <c r="AI116" s="4"/>
      <c r="AJ116" s="4"/>
      <c r="AK116" s="4"/>
    </row>
    <row r="117" spans="2:37" x14ac:dyDescent="0.2">
      <c r="B117" s="2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H117" s="4"/>
      <c r="AI117" s="4"/>
      <c r="AJ117" s="4"/>
      <c r="AK117" s="4"/>
    </row>
    <row r="118" spans="2:37" x14ac:dyDescent="0.2">
      <c r="B118" s="2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H118" s="4"/>
      <c r="AI118" s="4"/>
      <c r="AJ118" s="4"/>
      <c r="AK118" s="4"/>
    </row>
    <row r="119" spans="2:37" x14ac:dyDescent="0.2">
      <c r="B119" s="2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H119" s="4"/>
      <c r="AI119" s="4"/>
      <c r="AJ119" s="4"/>
      <c r="AK119" s="4"/>
    </row>
    <row r="120" spans="2:37" x14ac:dyDescent="0.2">
      <c r="B120" s="2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H120" s="4"/>
      <c r="AI120" s="4"/>
      <c r="AJ120" s="4"/>
      <c r="AK120" s="4"/>
    </row>
    <row r="121" spans="2:37" x14ac:dyDescent="0.2">
      <c r="B121" s="2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H121" s="4"/>
      <c r="AI121" s="4"/>
      <c r="AJ121" s="4"/>
      <c r="AK121" s="4"/>
    </row>
    <row r="122" spans="2:37" x14ac:dyDescent="0.2">
      <c r="B122" s="2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H122" s="4"/>
      <c r="AI122" s="4"/>
      <c r="AJ122" s="4"/>
      <c r="AK122" s="4"/>
    </row>
    <row r="123" spans="2:37" x14ac:dyDescent="0.2">
      <c r="B123" s="2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H123" s="4"/>
      <c r="AI123" s="4"/>
      <c r="AJ123" s="4"/>
      <c r="AK123" s="4"/>
    </row>
    <row r="124" spans="2:37" x14ac:dyDescent="0.2">
      <c r="B124" s="2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H124" s="4"/>
      <c r="AI124" s="4"/>
      <c r="AJ124" s="4"/>
      <c r="AK124" s="4"/>
    </row>
    <row r="125" spans="2:37" x14ac:dyDescent="0.2">
      <c r="B125" s="2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H125" s="4"/>
      <c r="AI125" s="4"/>
      <c r="AJ125" s="4"/>
      <c r="AK125" s="4"/>
    </row>
    <row r="126" spans="2:37" x14ac:dyDescent="0.2">
      <c r="B126" s="2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H126" s="4"/>
      <c r="AI126" s="4"/>
      <c r="AJ126" s="4"/>
      <c r="AK126" s="4"/>
    </row>
    <row r="127" spans="2:37" x14ac:dyDescent="0.2">
      <c r="B127" s="2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H127" s="4"/>
      <c r="AI127" s="4"/>
      <c r="AJ127" s="4"/>
      <c r="AK127" s="4"/>
    </row>
    <row r="128" spans="2:37" x14ac:dyDescent="0.2">
      <c r="B128" s="2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H128" s="4"/>
      <c r="AI128" s="4"/>
      <c r="AJ128" s="4"/>
      <c r="AK128" s="4"/>
    </row>
    <row r="129" spans="2:37" x14ac:dyDescent="0.2">
      <c r="B129" s="2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H129" s="4"/>
      <c r="AI129" s="4"/>
      <c r="AJ129" s="4"/>
      <c r="AK129" s="4"/>
    </row>
    <row r="130" spans="2:37" x14ac:dyDescent="0.2">
      <c r="B130" s="2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H130" s="4"/>
      <c r="AI130" s="4"/>
      <c r="AJ130" s="4"/>
      <c r="AK130" s="4"/>
    </row>
    <row r="131" spans="2:37" x14ac:dyDescent="0.2">
      <c r="B131" s="2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H131" s="4"/>
      <c r="AI131" s="4"/>
      <c r="AJ131" s="4"/>
      <c r="AK131" s="4"/>
    </row>
    <row r="132" spans="2:37" x14ac:dyDescent="0.2">
      <c r="B132" s="2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H132" s="4"/>
      <c r="AI132" s="4"/>
      <c r="AJ132" s="4"/>
      <c r="AK132" s="4"/>
    </row>
    <row r="133" spans="2:37" x14ac:dyDescent="0.2">
      <c r="B133" s="2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H133" s="4"/>
      <c r="AI133" s="4"/>
      <c r="AJ133" s="4"/>
      <c r="AK133" s="4"/>
    </row>
    <row r="134" spans="2:37" x14ac:dyDescent="0.2">
      <c r="B134" s="2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H134" s="4"/>
      <c r="AI134" s="4"/>
      <c r="AJ134" s="4"/>
      <c r="AK134" s="4"/>
    </row>
    <row r="135" spans="2:37" x14ac:dyDescent="0.2">
      <c r="B135" s="2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H135" s="4"/>
      <c r="AI135" s="4"/>
      <c r="AJ135" s="4"/>
      <c r="AK135" s="4"/>
    </row>
    <row r="136" spans="2:37" x14ac:dyDescent="0.2">
      <c r="B136" s="2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H136" s="4"/>
      <c r="AI136" s="4"/>
      <c r="AJ136" s="4"/>
      <c r="AK136" s="4"/>
    </row>
    <row r="137" spans="2:37" x14ac:dyDescent="0.2">
      <c r="B137" s="2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H137" s="4"/>
      <c r="AI137" s="4"/>
      <c r="AJ137" s="4"/>
      <c r="AK137" s="4"/>
    </row>
    <row r="138" spans="2:37" x14ac:dyDescent="0.2">
      <c r="B138" s="2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H138" s="4"/>
      <c r="AI138" s="4"/>
      <c r="AJ138" s="4"/>
      <c r="AK138" s="4"/>
    </row>
    <row r="139" spans="2:37" x14ac:dyDescent="0.2">
      <c r="B139" s="2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H139" s="4"/>
      <c r="AI139" s="4"/>
      <c r="AJ139" s="4"/>
      <c r="AK139" s="4"/>
    </row>
    <row r="140" spans="2:37" x14ac:dyDescent="0.2">
      <c r="B140" s="2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H140" s="4"/>
      <c r="AI140" s="4"/>
      <c r="AJ140" s="4"/>
      <c r="AK140" s="4"/>
    </row>
    <row r="141" spans="2:37" x14ac:dyDescent="0.2">
      <c r="B141" s="2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H141" s="4"/>
      <c r="AI141" s="4"/>
      <c r="AJ141" s="4"/>
      <c r="AK141" s="4"/>
    </row>
    <row r="142" spans="2:37" x14ac:dyDescent="0.2">
      <c r="B142" s="2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H142" s="4"/>
      <c r="AI142" s="4"/>
      <c r="AJ142" s="4"/>
      <c r="AK142" s="4"/>
    </row>
    <row r="143" spans="2:37" x14ac:dyDescent="0.2">
      <c r="B143" s="2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H143" s="4"/>
      <c r="AI143" s="4"/>
      <c r="AJ143" s="4"/>
      <c r="AK143" s="4"/>
    </row>
    <row r="144" spans="2:37" x14ac:dyDescent="0.2">
      <c r="B144" s="2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H144" s="4"/>
      <c r="AI144" s="4"/>
      <c r="AJ144" s="4"/>
      <c r="AK144" s="4"/>
    </row>
    <row r="145" spans="2:37" x14ac:dyDescent="0.2">
      <c r="B145" s="2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H145" s="4"/>
      <c r="AI145" s="4"/>
      <c r="AJ145" s="4"/>
      <c r="AK145" s="4"/>
    </row>
    <row r="146" spans="2:37" x14ac:dyDescent="0.2">
      <c r="B146" s="2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H146" s="4"/>
      <c r="AI146" s="4"/>
      <c r="AJ146" s="4"/>
      <c r="AK146" s="4"/>
    </row>
    <row r="147" spans="2:37" x14ac:dyDescent="0.2">
      <c r="B147" s="2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H147" s="4"/>
      <c r="AI147" s="4"/>
      <c r="AJ147" s="4"/>
      <c r="AK147" s="4"/>
    </row>
    <row r="148" spans="2:37" x14ac:dyDescent="0.2">
      <c r="B148" s="2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H148" s="4"/>
      <c r="AI148" s="4"/>
      <c r="AJ148" s="4"/>
      <c r="AK148" s="4"/>
    </row>
    <row r="149" spans="2:37" x14ac:dyDescent="0.2">
      <c r="B149" s="2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H149" s="4"/>
      <c r="AI149" s="4"/>
      <c r="AJ149" s="4"/>
      <c r="AK149" s="4"/>
    </row>
    <row r="150" spans="2:37" x14ac:dyDescent="0.2">
      <c r="B150" s="2"/>
    </row>
    <row r="151" spans="2:37" x14ac:dyDescent="0.2">
      <c r="B151" s="2"/>
    </row>
    <row r="152" spans="2:37" x14ac:dyDescent="0.2">
      <c r="B152" s="2"/>
    </row>
    <row r="153" spans="2:37" x14ac:dyDescent="0.2">
      <c r="B153" s="2"/>
    </row>
    <row r="154" spans="2:37" x14ac:dyDescent="0.2">
      <c r="B154" s="2"/>
    </row>
    <row r="155" spans="2:37" x14ac:dyDescent="0.2">
      <c r="B155" s="2"/>
    </row>
    <row r="156" spans="2:37" x14ac:dyDescent="0.2">
      <c r="B156" s="2"/>
    </row>
    <row r="157" spans="2:37" x14ac:dyDescent="0.2">
      <c r="B157" s="2"/>
    </row>
    <row r="158" spans="2:37" x14ac:dyDescent="0.2">
      <c r="B158" s="2"/>
    </row>
    <row r="159" spans="2:37" x14ac:dyDescent="0.2">
      <c r="B159" s="2"/>
    </row>
    <row r="160" spans="2:37" x14ac:dyDescent="0.2">
      <c r="B160" s="2"/>
    </row>
    <row r="161" spans="2:2" x14ac:dyDescent="0.2">
      <c r="B161" s="2"/>
    </row>
    <row r="162" spans="2:2" x14ac:dyDescent="0.2">
      <c r="B162" s="2"/>
    </row>
    <row r="163" spans="2:2" x14ac:dyDescent="0.2">
      <c r="B163" s="2"/>
    </row>
    <row r="164" spans="2:2" x14ac:dyDescent="0.2">
      <c r="B164" s="2"/>
    </row>
    <row r="165" spans="2:2" x14ac:dyDescent="0.2">
      <c r="B165" s="2"/>
    </row>
    <row r="166" spans="2:2" x14ac:dyDescent="0.2">
      <c r="B166" s="2"/>
    </row>
    <row r="167" spans="2:2" x14ac:dyDescent="0.2">
      <c r="B167" s="2"/>
    </row>
    <row r="168" spans="2:2" x14ac:dyDescent="0.2">
      <c r="B168" s="2"/>
    </row>
    <row r="169" spans="2:2" x14ac:dyDescent="0.2">
      <c r="B169" s="2"/>
    </row>
    <row r="170" spans="2:2" x14ac:dyDescent="0.2">
      <c r="B170" s="2"/>
    </row>
    <row r="171" spans="2:2" x14ac:dyDescent="0.2">
      <c r="B171" s="2"/>
    </row>
    <row r="172" spans="2:2" x14ac:dyDescent="0.2">
      <c r="B172" s="2"/>
    </row>
    <row r="173" spans="2:2" x14ac:dyDescent="0.2">
      <c r="B173" s="2"/>
    </row>
    <row r="174" spans="2:2" x14ac:dyDescent="0.2">
      <c r="B174" s="2"/>
    </row>
    <row r="175" spans="2:2" x14ac:dyDescent="0.2">
      <c r="B175" s="2"/>
    </row>
  </sheetData>
  <mergeCells count="2">
    <mergeCell ref="E3:Z3"/>
    <mergeCell ref="AA3:AF3"/>
  </mergeCells>
  <conditionalFormatting sqref="E71:O71 Q71:Z71 AA70:AG74">
    <cfRule type="cellIs" dxfId="22" priority="16" operator="equal">
      <formula>1</formula>
    </cfRule>
    <cfRule type="cellIs" dxfId="21" priority="20" operator="equal">
      <formula>1</formula>
    </cfRule>
  </conditionalFormatting>
  <conditionalFormatting sqref="E72:O75 E64:O64 E67:O67 E70:O70 Q70:Z70 Q64:Z64 Q72:Z75 Q67:AG67">
    <cfRule type="cellIs" dxfId="20" priority="19" operator="equal">
      <formula>2</formula>
    </cfRule>
  </conditionalFormatting>
  <conditionalFormatting sqref="E62:O62 Q62:Z62">
    <cfRule type="cellIs" dxfId="19" priority="23" operator="greaterThanOrEqual">
      <formula>4</formula>
    </cfRule>
  </conditionalFormatting>
  <conditionalFormatting sqref="E70:O71 E66:O66 Q70:Z71 AA70:AG74 Q66:AG66">
    <cfRule type="cellIs" dxfId="18" priority="22" operator="equal">
      <formula>1</formula>
    </cfRule>
  </conditionalFormatting>
  <conditionalFormatting sqref="E65:O65 Q65:Z65">
    <cfRule type="cellIs" dxfId="17" priority="21" operator="equal">
      <formula>3</formula>
    </cfRule>
  </conditionalFormatting>
  <conditionalFormatting sqref="E63:O63 Q63:Z63">
    <cfRule type="containsText" dxfId="16" priority="18" operator="containsText" text="y">
      <formula>NOT(ISERROR(SEARCH("y",E63)))</formula>
    </cfRule>
  </conditionalFormatting>
  <conditionalFormatting sqref="E69:O69 Q69:Z69">
    <cfRule type="cellIs" dxfId="15" priority="12" operator="equal">
      <formula>4</formula>
    </cfRule>
    <cfRule type="cellIs" dxfId="14" priority="13" operator="equal">
      <formula>5</formula>
    </cfRule>
    <cfRule type="cellIs" dxfId="13" priority="17" operator="equal">
      <formula>6</formula>
    </cfRule>
  </conditionalFormatting>
  <conditionalFormatting sqref="AA69:AG69">
    <cfRule type="cellIs" dxfId="12" priority="15" operator="equal">
      <formula>5</formula>
    </cfRule>
  </conditionalFormatting>
  <conditionalFormatting sqref="AA69:AG69">
    <cfRule type="cellIs" dxfId="11" priority="14" operator="between">
      <formula>5</formula>
      <formula>6</formula>
    </cfRule>
  </conditionalFormatting>
  <conditionalFormatting sqref="P71">
    <cfRule type="cellIs" dxfId="10" priority="4" operator="equal">
      <formula>1</formula>
    </cfRule>
    <cfRule type="cellIs" dxfId="9" priority="8" operator="equal">
      <formula>1</formula>
    </cfRule>
  </conditionalFormatting>
  <conditionalFormatting sqref="P70 P67 P64 P72:P75">
    <cfRule type="cellIs" dxfId="8" priority="7" operator="equal">
      <formula>2</formula>
    </cfRule>
  </conditionalFormatting>
  <conditionalFormatting sqref="P62">
    <cfRule type="cellIs" dxfId="7" priority="11" operator="greaterThanOrEqual">
      <formula>4</formula>
    </cfRule>
  </conditionalFormatting>
  <conditionalFormatting sqref="P66 P70:P71">
    <cfRule type="cellIs" dxfId="6" priority="10" operator="equal">
      <formula>1</formula>
    </cfRule>
  </conditionalFormatting>
  <conditionalFormatting sqref="P65">
    <cfRule type="cellIs" dxfId="5" priority="9" operator="equal">
      <formula>3</formula>
    </cfRule>
  </conditionalFormatting>
  <conditionalFormatting sqref="P63">
    <cfRule type="containsText" dxfId="4" priority="6" operator="containsText" text="y">
      <formula>NOT(ISERROR(SEARCH("y",P63)))</formula>
    </cfRule>
  </conditionalFormatting>
  <conditionalFormatting sqref="P69">
    <cfRule type="cellIs" dxfId="3" priority="2" operator="equal">
      <formula>4</formula>
    </cfRule>
    <cfRule type="cellIs" dxfId="2" priority="3" operator="equal">
      <formula>5</formula>
    </cfRule>
    <cfRule type="cellIs" dxfId="1" priority="5" operator="equal">
      <formula>6</formula>
    </cfRule>
  </conditionalFormatting>
  <conditionalFormatting sqref="A66:XFD66">
    <cfRule type="containsText" dxfId="0" priority="1" operator="containsText" text="2">
      <formula>NOT(ISERROR(SEARCH("2",A66)))</formula>
    </cfRule>
  </conditionalFormatting>
  <printOptions horizontalCentered="1"/>
  <pageMargins left="0" right="0" top="0.98425196850393704" bottom="0.51181102362204722" header="0.51181102362204722" footer="0.51181102362204722"/>
  <pageSetup paperSize="17" scale="48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ADULT Schedule 17-18</vt:lpstr>
      <vt:lpstr>'ADULT Schedule 17-18'!Print_Area</vt:lpstr>
      <vt:lpstr>'ADULT Schedule 17-18'!Print_Titles</vt:lpstr>
    </vt:vector>
  </TitlesOfParts>
  <Company>Health Shared Services 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Corrigan, Sue</dc:creator>
  <cp:lastModifiedBy>Corrigan, Sue</cp:lastModifiedBy>
  <dcterms:created xsi:type="dcterms:W3CDTF">2017-09-28T05:01:51Z</dcterms:created>
  <dcterms:modified xsi:type="dcterms:W3CDTF">2017-09-28T05:03:14Z</dcterms:modified>
</cp:coreProperties>
</file>